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36" i="1" l="1"/>
  <c r="AF35" i="1"/>
  <c r="AF34" i="1"/>
  <c r="AF33" i="1"/>
  <c r="AF32" i="1"/>
  <c r="AF31" i="1"/>
  <c r="AH30" i="1"/>
  <c r="AF30" i="1"/>
  <c r="AC30" i="1"/>
  <c r="AF29" i="1"/>
  <c r="AE29" i="1"/>
  <c r="AD29" i="1"/>
  <c r="AC29" i="1"/>
  <c r="Z29" i="1"/>
  <c r="W29" i="1"/>
  <c r="P29" i="1"/>
  <c r="N29" i="1"/>
  <c r="AF28" i="1"/>
  <c r="AE28" i="1"/>
  <c r="AC28" i="1"/>
  <c r="W28" i="1"/>
  <c r="AF27" i="1"/>
  <c r="AE27" i="1"/>
  <c r="AC27" i="1"/>
  <c r="W27" i="1"/>
  <c r="AF26" i="1"/>
  <c r="AE26" i="1"/>
  <c r="AC26" i="1"/>
  <c r="W26" i="1"/>
  <c r="AF25" i="1"/>
  <c r="AE25" i="1"/>
  <c r="AC25" i="1"/>
  <c r="W25" i="1"/>
  <c r="AF24" i="1"/>
  <c r="AE24" i="1"/>
  <c r="AD24" i="1"/>
  <c r="AC24" i="1"/>
  <c r="Z24" i="1"/>
  <c r="W24" i="1"/>
  <c r="N24" i="1"/>
  <c r="AF23" i="1"/>
  <c r="AE23" i="1"/>
  <c r="Z23" i="1"/>
  <c r="W23" i="1"/>
  <c r="V23" i="1"/>
  <c r="U23" i="1"/>
  <c r="AD23" i="1" s="1"/>
  <c r="AC23" i="1" s="1"/>
  <c r="T23" i="1"/>
  <c r="Q23" i="1"/>
  <c r="N23" i="1"/>
  <c r="AF22" i="1"/>
  <c r="AD22" i="1"/>
  <c r="Z22" i="1"/>
  <c r="W22" i="1"/>
  <c r="V22" i="1"/>
  <c r="T22" i="1" s="1"/>
  <c r="U22" i="1"/>
  <c r="Q22" i="1"/>
  <c r="N22" i="1"/>
  <c r="AF21" i="1"/>
  <c r="Z21" i="1"/>
  <c r="Y21" i="1"/>
  <c r="AE21" i="1" s="1"/>
  <c r="AC21" i="1" s="1"/>
  <c r="W21" i="1"/>
  <c r="N21" i="1"/>
  <c r="AF20" i="1"/>
  <c r="Z20" i="1"/>
  <c r="W20" i="1"/>
  <c r="V20" i="1"/>
  <c r="AE20" i="1" s="1"/>
  <c r="U20" i="1"/>
  <c r="AD20" i="1" s="1"/>
  <c r="T20" i="1"/>
  <c r="Q20" i="1"/>
  <c r="N20" i="1"/>
  <c r="AF19" i="1"/>
  <c r="AE19" i="1"/>
  <c r="AC19" i="1" s="1"/>
  <c r="AD19" i="1"/>
  <c r="Z19" i="1"/>
  <c r="W19" i="1"/>
  <c r="AF18" i="1"/>
  <c r="AE18" i="1"/>
  <c r="AC18" i="1"/>
  <c r="Z18" i="1"/>
  <c r="W18" i="1"/>
  <c r="AF17" i="1"/>
  <c r="AD17" i="1"/>
  <c r="AC17" i="1" s="1"/>
  <c r="Z17" i="1"/>
  <c r="W17" i="1"/>
  <c r="V17" i="1"/>
  <c r="AE17" i="1" s="1"/>
  <c r="U17" i="1"/>
  <c r="T17" i="1" s="1"/>
  <c r="Q17" i="1"/>
  <c r="N17" i="1"/>
  <c r="AF16" i="1"/>
  <c r="AE16" i="1"/>
  <c r="AD16" i="1"/>
  <c r="AC16" i="1"/>
  <c r="Z16" i="1"/>
  <c r="W16" i="1"/>
  <c r="AF15" i="1"/>
  <c r="AE15" i="1"/>
  <c r="Z15" i="1"/>
  <c r="W15" i="1"/>
  <c r="V15" i="1"/>
  <c r="U15" i="1"/>
  <c r="AD15" i="1" s="1"/>
  <c r="AC15" i="1" s="1"/>
  <c r="T15" i="1"/>
  <c r="Q15" i="1"/>
  <c r="N15" i="1"/>
  <c r="K15" i="1"/>
  <c r="H15" i="1"/>
  <c r="AF14" i="1"/>
  <c r="AC14" i="1"/>
  <c r="T14" i="1"/>
  <c r="AF13" i="1"/>
  <c r="AE13" i="1"/>
  <c r="AD13" i="1"/>
  <c r="AC13" i="1" s="1"/>
  <c r="Z13" i="1"/>
  <c r="W13" i="1"/>
  <c r="N13" i="1"/>
  <c r="K13" i="1"/>
  <c r="H13" i="1"/>
  <c r="AF12" i="1"/>
  <c r="AF7" i="1" s="1"/>
  <c r="AC12" i="1"/>
  <c r="Z12" i="1"/>
  <c r="W12" i="1"/>
  <c r="V12" i="1"/>
  <c r="U12" i="1"/>
  <c r="T12" i="1" s="1"/>
  <c r="Q12" i="1"/>
  <c r="Q5" i="1" s="1"/>
  <c r="N12" i="1"/>
  <c r="K12" i="1"/>
  <c r="H12" i="1"/>
  <c r="AF11" i="1"/>
  <c r="AE11" i="1"/>
  <c r="AD11" i="1"/>
  <c r="AC11" i="1" s="1"/>
  <c r="Z11" i="1"/>
  <c r="W11" i="1"/>
  <c r="N11" i="1"/>
  <c r="B11" i="1"/>
  <c r="AF10" i="1"/>
  <c r="AE10" i="1"/>
  <c r="AD10" i="1"/>
  <c r="AC10" i="1" s="1"/>
  <c r="Z10" i="1"/>
  <c r="W10" i="1"/>
  <c r="N10" i="1"/>
  <c r="B10" i="1"/>
  <c r="AF9" i="1"/>
  <c r="AE9" i="1"/>
  <c r="Z9" i="1"/>
  <c r="Z7" i="1" s="1"/>
  <c r="X9" i="1"/>
  <c r="W9" i="1" s="1"/>
  <c r="V9" i="1"/>
  <c r="U9" i="1"/>
  <c r="AD9" i="1" s="1"/>
  <c r="AC9" i="1" s="1"/>
  <c r="T9" i="1"/>
  <c r="Q9" i="1"/>
  <c r="N9" i="1"/>
  <c r="D9" i="1"/>
  <c r="B9" i="1"/>
  <c r="AF8" i="1"/>
  <c r="Z8" i="1"/>
  <c r="W8" i="1"/>
  <c r="V8" i="1"/>
  <c r="V7" i="1" s="1"/>
  <c r="U8" i="1"/>
  <c r="T8" i="1" s="1"/>
  <c r="Q8" i="1"/>
  <c r="N8" i="1"/>
  <c r="N5" i="1" s="1"/>
  <c r="B8" i="1"/>
  <c r="B5" i="1" s="1"/>
  <c r="AH7" i="1"/>
  <c r="AG7" i="1"/>
  <c r="AB7" i="1"/>
  <c r="AA7" i="1"/>
  <c r="Y7" i="1"/>
  <c r="AA6" i="1"/>
  <c r="AH5" i="1"/>
  <c r="AG5" i="1"/>
  <c r="AB5" i="1"/>
  <c r="AA5" i="1"/>
  <c r="Y5" i="1"/>
  <c r="S5" i="1"/>
  <c r="R5" i="1"/>
  <c r="P5" i="1"/>
  <c r="O5" i="1"/>
  <c r="M5" i="1"/>
  <c r="L5" i="1"/>
  <c r="K5" i="1"/>
  <c r="J5" i="1"/>
  <c r="I5" i="1"/>
  <c r="H5" i="1"/>
  <c r="D5" i="1"/>
  <c r="C5" i="1"/>
  <c r="T7" i="1" l="1"/>
  <c r="T5" i="1"/>
  <c r="W5" i="1"/>
  <c r="W7" i="1"/>
  <c r="AC20" i="1"/>
  <c r="AF5" i="1"/>
  <c r="X7" i="1"/>
  <c r="AD8" i="1"/>
  <c r="AE22" i="1"/>
  <c r="AC22" i="1" s="1"/>
  <c r="U7" i="1"/>
  <c r="U5" i="1" s="1"/>
  <c r="AE8" i="1"/>
  <c r="X5" i="1"/>
  <c r="V5" i="1"/>
  <c r="Z5" i="1"/>
  <c r="AD7" i="1" l="1"/>
  <c r="AD5" i="1"/>
  <c r="AC8" i="1"/>
  <c r="AC5" i="1" s="1"/>
  <c r="AE5" i="1"/>
  <c r="AE7" i="1"/>
  <c r="AC7" i="1" l="1"/>
</calcChain>
</file>

<file path=xl/sharedStrings.xml><?xml version="1.0" encoding="utf-8"?>
<sst xmlns="http://schemas.openxmlformats.org/spreadsheetml/2006/main" count="105" uniqueCount="61">
  <si>
    <t>Сведения об использовании средств дотаций на поддержку мер по обеспечению сбалансированности местных бюджетов бюджетам муниципальных образований в целях стимулирования органов местного самоуправления, способствующих развитию гражданского общества путем введения самообложения граждан и через добровольные пожертвования, а также безвозмездные поступления</t>
  </si>
  <si>
    <t>Муниципальное образование</t>
  </si>
  <si>
    <t>Остаток 2022 года</t>
  </si>
  <si>
    <t>за 2023 год</t>
  </si>
  <si>
    <t>за 2024 год</t>
  </si>
  <si>
    <t>Кассовый расход на 01.01.2025</t>
  </si>
  <si>
    <t>Остаток на 01.01.2025 год</t>
  </si>
  <si>
    <t>за 2025 год</t>
  </si>
  <si>
    <t>Кассовый расход на 01.12.2025</t>
  </si>
  <si>
    <t>Остаток на 01.01.2026 год</t>
  </si>
  <si>
    <t>Приход на 01.07.2026 год</t>
  </si>
  <si>
    <t>Наименование мероприятия</t>
  </si>
  <si>
    <t>Примечание</t>
  </si>
  <si>
    <t>сумму, тыс.руб.</t>
  </si>
  <si>
    <t>перечень мероприятий</t>
  </si>
  <si>
    <t>Всего</t>
  </si>
  <si>
    <t>ОБ</t>
  </si>
  <si>
    <t>МБ</t>
  </si>
  <si>
    <t>ИТОГО</t>
  </si>
  <si>
    <t>безвозмездные средства</t>
  </si>
  <si>
    <t>Собинский район</t>
  </si>
  <si>
    <t>остаток на 2021 год  3040,04448 тыс. руб. (средства граждан 1520,02222 тыс. руб.                 ОБ 1520,02224 тыс. руб.)</t>
  </si>
  <si>
    <t>возврат по ФУ</t>
  </si>
  <si>
    <t>по программе 30/70 Администрация</t>
  </si>
  <si>
    <t>Проведение проектно-изыскательских работ и государственной экспертизы объектов «Газопровод высокого давления, ПРГ, распределительный газопровод и газопроводы-вводы низкого давления для газоснабжения жилых домов д. Парфентьево</t>
  </si>
  <si>
    <t>проведена экспертиза ПСД и проверка достоверности сметы. Получено положительное заключение. В настоящее время решается вопрос о включении объекта в государственную программу для завершения строительства.</t>
  </si>
  <si>
    <r>
      <t xml:space="preserve"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</t>
    </r>
    <r>
      <rPr>
        <b/>
        <sz val="12"/>
        <rFont val="Times New Roman"/>
        <family val="1"/>
        <charset val="204"/>
      </rPr>
      <t>Теплиново</t>
    </r>
    <r>
      <rPr>
        <sz val="12"/>
        <rFont val="Times New Roman"/>
        <family val="1"/>
        <charset val="204"/>
      </rPr>
      <t xml:space="preserve"> Собинского район</t>
    </r>
  </si>
  <si>
    <t xml:space="preserve">Проведение проектно-изыскательской работ и государственной экспертизы объектов для газоснабжения жилых домов д.Одерихино, д. Колокша </t>
  </si>
  <si>
    <r>
      <t>на  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</t>
    </r>
    <r>
      <rPr>
        <b/>
        <sz val="12"/>
        <rFont val="Times New Roman"/>
        <family val="1"/>
        <charset val="204"/>
      </rPr>
      <t xml:space="preserve"> д. Ваганово, д. Сергеево, д. Рыбхоз Ворша, д. Вишняково, д. Кучино</t>
    </r>
    <r>
      <rPr>
        <sz val="12"/>
        <rFont val="Times New Roman"/>
        <family val="1"/>
        <charset val="204"/>
      </rPr>
      <t xml:space="preserve"> Собинского района» МО Куриловского сельского поселения</t>
    </r>
  </si>
  <si>
    <t>ф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</si>
  <si>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д. Одерихино Собинского района (распределительный газопровод низкого давления)»</t>
  </si>
  <si>
    <t>Строительство объекта завершено</t>
  </si>
  <si>
    <t>Ремонт автомобильной дороги по ул. Рабочий проспект, от пересечения по ул. Чайковского до ул. Рабочий проспект</t>
  </si>
  <si>
    <t>Строительство объекта «Газопровод высокого давления Р≤0,6 МПа, ШРП, распределительный газопровод низкого давления для газоснабжения жилых домов в с. Алепино Собинского района (распределительный газопровод низкого давления)»</t>
  </si>
  <si>
    <r>
      <t>Развитие газификации Собинского муниципального округа» в целях проведения технических условий (технологического присоединения), проектно-сметной документации и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</t>
    </r>
    <r>
      <rPr>
        <b/>
        <sz val="12"/>
        <rFont val="Times New Roman"/>
        <family val="1"/>
        <charset val="204"/>
      </rPr>
      <t xml:space="preserve"> д.  Харитоново</t>
    </r>
    <r>
      <rPr>
        <sz val="12"/>
        <rFont val="Times New Roman"/>
        <family val="1"/>
        <charset val="204"/>
      </rPr>
      <t xml:space="preserve"> Собинского муниципального округа</t>
    </r>
  </si>
  <si>
    <r>
      <t xml:space="preserve">На  организацию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</t>
    </r>
    <r>
      <rPr>
        <b/>
        <sz val="12"/>
        <rFont val="Times New Roman"/>
        <family val="1"/>
        <charset val="204"/>
      </rPr>
      <t>д. Чижово</t>
    </r>
    <r>
      <rPr>
        <sz val="12"/>
        <rFont val="Times New Roman"/>
        <family val="1"/>
        <charset val="204"/>
      </rPr>
      <t xml:space="preserve"> Собинского района МО Воршинского сельского поселения </t>
    </r>
  </si>
  <si>
    <r>
      <t xml:space="preserve">Разработка проектно-сметной документации и проведения государственной экспертизы объекта «Строительство центральной </t>
    </r>
    <r>
      <rPr>
        <b/>
        <sz val="12"/>
        <rFont val="Times New Roman"/>
        <family val="1"/>
        <charset val="204"/>
      </rPr>
      <t xml:space="preserve">канализации по ул. Комсомольская в г. Лакинск </t>
    </r>
    <r>
      <rPr>
        <sz val="12"/>
        <rFont val="Times New Roman"/>
        <family val="1"/>
        <charset val="204"/>
      </rPr>
      <t>Собинского муниципального округа</t>
    </r>
  </si>
  <si>
    <r>
      <t xml:space="preserve">Организация газоснабжения (проведение работ по разработке проектно-сметной документации «Газопровод высокого давления до ПРГ, ПРГ, распределительный газопровод низкого давления, газопроводы вводы для газоснабжения жилых домов </t>
    </r>
    <r>
      <rPr>
        <b/>
        <sz val="12"/>
        <rFont val="Times New Roman"/>
        <family val="1"/>
        <charset val="204"/>
      </rPr>
      <t>д. Михеево</t>
    </r>
    <r>
      <rPr>
        <sz val="12"/>
        <rFont val="Times New Roman"/>
        <family val="1"/>
        <charset val="204"/>
      </rPr>
      <t xml:space="preserve"> Собинского района МО Асерховского сельского поселения (возврат)</t>
    </r>
  </si>
  <si>
    <r>
      <rPr>
        <b/>
        <sz val="12"/>
        <rFont val="Times New Roman"/>
        <family val="1"/>
        <charset val="204"/>
      </rPr>
      <t xml:space="preserve">(Возврат средств по заявлениям к договорам) </t>
    </r>
    <r>
      <rPr>
        <sz val="12"/>
        <rFont val="Times New Roman"/>
        <family val="1"/>
        <charset val="204"/>
      </rPr>
      <t>Организация газоснабжения (разработка ПСД "Газопровод высокого давления Ставрово-Кишлеево до ПРГ, ПРГ, распределительные сети низкого давления и газопроводы –вводы  до границ земельных участков для газоснабжения жилых домов в д. Сулуково, д.Ягодное, д. Лучинское, д. Безводное, д.Коверлево, д. Даниловка, с. Кишлеево Собинского района МО Толпуховского сельское поселение Собинского района</t>
    </r>
  </si>
  <si>
    <r>
      <t>Подготовка проектно- сметной документации и государственной экспертизы  объекта "Газопровод высокого давления до ПРГ, ПРГ, распределительный газопровод и газопроводы-вводы  низкого давления до границ земельного участка для газоснабжения жилых домов в д.</t>
    </r>
    <r>
      <rPr>
        <b/>
        <sz val="12"/>
        <color indexed="8"/>
        <rFont val="Times New Roman"/>
        <family val="1"/>
        <charset val="204"/>
      </rPr>
      <t xml:space="preserve"> Баранники Собинского района</t>
    </r>
  </si>
  <si>
    <r>
      <t xml:space="preserve">На  организацию газоснабжения в целях проведения проектно-сметной документации и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2"/>
        <color indexed="8"/>
        <rFont val="Times New Roman"/>
        <family val="1"/>
        <charset val="204"/>
      </rPr>
      <t>д. Новосело</t>
    </r>
    <r>
      <rPr>
        <sz val="12"/>
        <color indexed="8"/>
        <rFont val="Times New Roman"/>
        <family val="1"/>
        <charset val="204"/>
      </rPr>
      <t>во Собинского район» МО Копнинское сельского поселения</t>
    </r>
  </si>
  <si>
    <t>Приобретение  и установка МАФ(памятник  Защитникам Отечества в д. Корнево)</t>
  </si>
  <si>
    <r>
      <t xml:space="preserve">Благоустройства  территории около избы читальни, приобретение малых архитектурных форм, светильников  </t>
    </r>
    <r>
      <rPr>
        <b/>
        <sz val="12"/>
        <color indexed="8"/>
        <rFont val="Times New Roman"/>
        <family val="1"/>
        <charset val="204"/>
      </rPr>
      <t>д. Вежболово</t>
    </r>
    <r>
      <rPr>
        <sz val="12"/>
        <color indexed="8"/>
        <rFont val="Times New Roman"/>
        <family val="1"/>
        <charset val="204"/>
      </rPr>
      <t xml:space="preserve"> Собинского муниципального округа (Курилово)</t>
    </r>
  </si>
  <si>
    <r>
      <t xml:space="preserve">Организацию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2"/>
        <color indexed="8"/>
        <rFont val="Times New Roman"/>
        <family val="1"/>
        <charset val="204"/>
      </rPr>
      <t>д. Елховка,  д. Мещера, д. Чаганово</t>
    </r>
    <r>
      <rPr>
        <sz val="12"/>
        <color indexed="8"/>
        <rFont val="Times New Roman"/>
        <family val="1"/>
        <charset val="204"/>
      </rPr>
      <t xml:space="preserve"> Собинского район» МО Рождественского сельского поселения</t>
    </r>
  </si>
  <si>
    <t xml:space="preserve">  На ремонт дороги в деревни  Юрино от региональной дороги до источника, </t>
  </si>
  <si>
    <r>
      <t>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</t>
    </r>
    <r>
      <rPr>
        <b/>
        <sz val="12"/>
        <color indexed="8"/>
        <rFont val="Times New Roman"/>
        <family val="1"/>
        <charset val="204"/>
      </rPr>
      <t>Бурыкин</t>
    </r>
    <r>
      <rPr>
        <sz val="12"/>
        <color indexed="8"/>
        <rFont val="Times New Roman"/>
        <family val="1"/>
        <charset val="204"/>
      </rPr>
      <t>о</t>
    </r>
    <r>
      <rPr>
        <b/>
        <sz val="12"/>
        <color indexed="8"/>
        <rFont val="Times New Roman"/>
        <family val="1"/>
        <charset val="204"/>
      </rPr>
      <t>, д. Таратинка</t>
    </r>
    <r>
      <rPr>
        <sz val="12"/>
        <color indexed="8"/>
        <rFont val="Times New Roman"/>
        <family val="1"/>
        <charset val="204"/>
      </rPr>
      <t xml:space="preserve"> Собинского район</t>
    </r>
  </si>
  <si>
    <r>
      <t xml:space="preserve"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</t>
    </r>
    <r>
      <rPr>
        <b/>
        <sz val="12"/>
        <color indexed="8"/>
        <rFont val="Times New Roman"/>
        <family val="1"/>
        <charset val="204"/>
      </rPr>
      <t>д. Братонеж, д. Федотово</t>
    </r>
    <r>
      <rPr>
        <sz val="12"/>
        <color indexed="8"/>
        <rFont val="Times New Roman"/>
        <family val="1"/>
        <charset val="204"/>
      </rPr>
      <t xml:space="preserve"> Собинского район» МО Копнинского сельского поселения</t>
    </r>
  </si>
  <si>
    <r>
      <t>Благоустройство  территории по адресу: Владимирская область</t>
    </r>
    <r>
      <rPr>
        <b/>
        <sz val="12"/>
        <color indexed="8"/>
        <rFont val="Times New Roman"/>
        <family val="1"/>
        <charset val="204"/>
      </rPr>
      <t xml:space="preserve"> г. Собинка ул. Молодежная около д.5 </t>
    </r>
    <r>
      <rPr>
        <sz val="12"/>
        <color indexed="8"/>
        <rFont val="Times New Roman"/>
        <family val="1"/>
        <charset val="204"/>
      </rPr>
      <t>Собинского района</t>
    </r>
  </si>
  <si>
    <t>Ремонт дороги до д. Ивлево Собинского района (Колокшанского поселения</t>
  </si>
  <si>
    <t>будут   поданы</t>
  </si>
  <si>
    <r>
      <t xml:space="preserve"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д. </t>
    </r>
    <r>
      <rPr>
        <b/>
        <sz val="12"/>
        <color indexed="8"/>
        <rFont val="Times New Roman"/>
        <family val="1"/>
        <charset val="204"/>
      </rPr>
      <t>Пестерюгино</t>
    </r>
    <r>
      <rPr>
        <sz val="12"/>
        <color indexed="8"/>
        <rFont val="Times New Roman"/>
        <family val="1"/>
        <charset val="204"/>
      </rPr>
      <t xml:space="preserve"> Собинскогомуниципального округа»</t>
    </r>
  </si>
  <si>
    <r>
      <t>Организация газоснабжения в целях получения технических условий (технологическое присоединение), подготовки проектно-сметной документации и прохождения государственной экспертизы объекта «Газопровод высокого давления до ПРГ, ПРГ, распределительный газопровод и  газопроводы- вводы низкого давления до границ земельного участка для газоснабжения жилых домов в с.</t>
    </r>
    <r>
      <rPr>
        <b/>
        <sz val="12"/>
        <color indexed="8"/>
        <rFont val="Times New Roman"/>
        <family val="1"/>
        <charset val="204"/>
      </rPr>
      <t xml:space="preserve"> Юрово </t>
    </r>
    <r>
      <rPr>
        <sz val="12"/>
        <color indexed="8"/>
        <rFont val="Times New Roman"/>
        <family val="1"/>
        <charset val="204"/>
      </rPr>
      <t>Собинскогомуниципального округа»</t>
    </r>
  </si>
  <si>
    <t>Текущий ремонт дороги в с.Арбузово ул. Покровская</t>
  </si>
  <si>
    <r>
      <t>Спиливание аварийного дерева (сосна) на кладбище</t>
    </r>
    <r>
      <rPr>
        <b/>
        <sz val="12"/>
        <color indexed="8"/>
        <rFont val="Times New Roman"/>
        <family val="1"/>
        <charset val="204"/>
      </rPr>
      <t xml:space="preserve"> в д. Буланово</t>
    </r>
    <r>
      <rPr>
        <sz val="12"/>
        <color indexed="8"/>
        <rFont val="Times New Roman"/>
        <family val="1"/>
        <charset val="204"/>
      </rPr>
      <t xml:space="preserve"> (Асерхово)</t>
    </r>
  </si>
  <si>
    <t>Благоустройство (создание площадки в брусчатке для проведения мероприятий), озеленение (высадка декоративных кустарников, деревьев, посев семян газонной травы), освещение (установка декоративных светильников)  ул. Покровская с. Арбузово Собинского муниципального округа</t>
  </si>
  <si>
    <t>Благоустройство прилегающей территории около зданий №19,20 по ул. Молодежная д. Толпухово</t>
  </si>
  <si>
    <t>Установка мемориальных досок погибшим односельчанам в зоне СВО на территории расположения памятников воинам ВОВ в с. Волосово, Кишлеево, Ермонино</t>
  </si>
  <si>
    <t>Разработка ПСД и прохождения государственной экспертизы объекта "Строительство канализации по улицам: Горького, Новая, Некрасова, Нагорная, Дзержинского 52г. Лакинск"</t>
  </si>
  <si>
    <t>Благоустройство детской площадки г. Лакинск  у д.40 ул. Лермонтова</t>
  </si>
  <si>
    <t xml:space="preserve">Благоустройство прилегающей территории около д. 15 по ул. Комсомольская п. Ставрово </t>
  </si>
  <si>
    <t>Благоустройство около территории спортивной площадки по адресу: ул. Механизаторов п. Ставрово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</si>
</sst>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0_р_."/>
    <numFmt numFmtId="165" formatCode="#,##0.00&quot;р.&quot;"/>
    <numFmt numFmtId="166" formatCode="0.00000"/>
    <numFmt numFmtId="167" formatCode="#,##0.00000"/>
    <numFmt numFmtId="168" formatCode="#,##0.00000\ _₽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4" tint="-0.249977111117893"/>
      <name val="Times New Roman"/>
      <family val="1"/>
      <charset val="204"/>
    </font>
    <font>
      <b/>
      <sz val="16"/>
      <color theme="4" tint="-0.249977111117893"/>
      <name val="Times New Roman"/>
      <family val="1"/>
      <charset val="204"/>
    </font>
    <font>
      <b/>
      <sz val="12"/>
      <color theme="4" tint="-0.249977111117893"/>
      <name val="Times New Roman"/>
      <family val="1"/>
      <charset val="204"/>
    </font>
    <font>
      <sz val="11"/>
      <color theme="4" tint="-0.249977111117893"/>
      <name val="Calibri"/>
      <family val="2"/>
      <charset val="204"/>
      <scheme val="minor"/>
    </font>
    <font>
      <b/>
      <i/>
      <sz val="14"/>
      <color rgb="FF7030A0"/>
      <name val="Times New Roman"/>
      <family val="1"/>
      <charset val="204"/>
    </font>
    <font>
      <b/>
      <i/>
      <sz val="16"/>
      <color rgb="FF7030A0"/>
      <name val="Times New Roman"/>
      <family val="1"/>
      <charset val="204"/>
    </font>
    <font>
      <b/>
      <i/>
      <sz val="12"/>
      <color rgb="FF7030A0"/>
      <name val="Times New Roman"/>
      <family val="1"/>
      <charset val="204"/>
    </font>
    <font>
      <i/>
      <sz val="11"/>
      <color rgb="FF7030A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3" fillId="0" borderId="5" xfId="0" applyFont="1" applyFill="1" applyBorder="1" applyAlignment="1">
      <alignment horizontal="left" vertical="center" wrapText="1"/>
    </xf>
    <xf numFmtId="166" fontId="3" fillId="0" borderId="5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168" fontId="7" fillId="0" borderId="5" xfId="0" applyNumberFormat="1" applyFont="1" applyFill="1" applyBorder="1" applyAlignment="1">
      <alignment horizontal="center" vertical="center" wrapText="1"/>
    </xf>
    <xf numFmtId="168" fontId="7" fillId="0" borderId="1" xfId="0" applyNumberFormat="1" applyFont="1" applyFill="1" applyBorder="1" applyAlignment="1">
      <alignment horizontal="center" vertical="center" wrapText="1"/>
    </xf>
    <xf numFmtId="168" fontId="7" fillId="0" borderId="3" xfId="0" applyNumberFormat="1" applyFont="1" applyFill="1" applyBorder="1" applyAlignment="1">
      <alignment horizontal="center" vertical="center" wrapText="1"/>
    </xf>
    <xf numFmtId="168" fontId="8" fillId="0" borderId="5" xfId="0" applyNumberFormat="1" applyFont="1" applyFill="1" applyBorder="1" applyAlignment="1">
      <alignment horizontal="center" vertical="center" wrapText="1"/>
    </xf>
    <xf numFmtId="168" fontId="9" fillId="0" borderId="7" xfId="0" applyNumberFormat="1" applyFont="1" applyFill="1" applyBorder="1" applyAlignment="1">
      <alignment horizontal="center" vertical="center" wrapText="1"/>
    </xf>
    <xf numFmtId="168" fontId="8" fillId="0" borderId="7" xfId="0" applyNumberFormat="1" applyFont="1" applyFill="1" applyBorder="1" applyAlignment="1">
      <alignment horizontal="center" vertical="center"/>
    </xf>
    <xf numFmtId="168" fontId="10" fillId="0" borderId="0" xfId="0" applyNumberFormat="1" applyFont="1"/>
    <xf numFmtId="166" fontId="11" fillId="0" borderId="5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12" fillId="0" borderId="5" xfId="0" applyNumberFormat="1" applyFont="1" applyFill="1" applyBorder="1" applyAlignment="1">
      <alignment horizontal="center" vertical="center" wrapText="1"/>
    </xf>
    <xf numFmtId="164" fontId="11" fillId="0" borderId="5" xfId="0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4" fillId="0" borderId="0" xfId="0" applyFont="1"/>
    <xf numFmtId="167" fontId="14" fillId="0" borderId="0" xfId="0" applyNumberFormat="1" applyFont="1"/>
    <xf numFmtId="166" fontId="15" fillId="0" borderId="5" xfId="0" applyNumberFormat="1" applyFont="1" applyBorder="1" applyAlignment="1">
      <alignment horizontal="center" vertical="center" wrapText="1"/>
    </xf>
    <xf numFmtId="0" fontId="15" fillId="0" borderId="5" xfId="0" applyFont="1" applyBorder="1" applyAlignment="1">
      <alignment horizontal="left" vertical="center" wrapText="1"/>
    </xf>
    <xf numFmtId="164" fontId="16" fillId="0" borderId="5" xfId="0" applyNumberFormat="1" applyFont="1" applyFill="1" applyBorder="1" applyAlignment="1">
      <alignment horizontal="center" vertical="center"/>
    </xf>
    <xf numFmtId="164" fontId="17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/>
    </xf>
    <xf numFmtId="167" fontId="2" fillId="0" borderId="5" xfId="0" applyNumberFormat="1" applyFont="1" applyFill="1" applyBorder="1" applyAlignment="1">
      <alignment horizontal="center" vertical="center"/>
    </xf>
    <xf numFmtId="167" fontId="16" fillId="0" borderId="5" xfId="0" applyNumberFormat="1" applyFont="1" applyFill="1" applyBorder="1" applyAlignment="1">
      <alignment horizontal="center" vertical="center"/>
    </xf>
    <xf numFmtId="167" fontId="17" fillId="0" borderId="5" xfId="0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167" fontId="0" fillId="0" borderId="0" xfId="0" applyNumberFormat="1"/>
    <xf numFmtId="0" fontId="15" fillId="0" borderId="5" xfId="0" applyFont="1" applyBorder="1" applyAlignment="1">
      <alignment horizontal="left" vertical="center"/>
    </xf>
    <xf numFmtId="0" fontId="18" fillId="0" borderId="5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0" xfId="0" applyFont="1" applyFill="1"/>
    <xf numFmtId="166" fontId="15" fillId="0" borderId="5" xfId="0" applyNumberFormat="1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wrapText="1"/>
    </xf>
    <xf numFmtId="0" fontId="0" fillId="0" borderId="0" xfId="0" applyFill="1"/>
    <xf numFmtId="165" fontId="6" fillId="2" borderId="0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/>
    </xf>
    <xf numFmtId="165" fontId="6" fillId="0" borderId="0" xfId="0" applyNumberFormat="1" applyFont="1" applyFill="1" applyBorder="1" applyAlignment="1">
      <alignment horizontal="center" vertical="center" wrapText="1"/>
    </xf>
    <xf numFmtId="166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horizontal="left" vertical="center"/>
    </xf>
    <xf numFmtId="166" fontId="15" fillId="2" borderId="0" xfId="0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/>
    </xf>
    <xf numFmtId="164" fontId="4" fillId="2" borderId="5" xfId="0" applyNumberFormat="1" applyFont="1" applyFill="1" applyBorder="1" applyAlignment="1">
      <alignment horizontal="center" vertical="center" wrapText="1"/>
    </xf>
    <xf numFmtId="164" fontId="16" fillId="2" borderId="5" xfId="0" applyNumberFormat="1" applyFont="1" applyFill="1" applyBorder="1" applyAlignment="1">
      <alignment horizontal="center" vertical="center"/>
    </xf>
    <xf numFmtId="164" fontId="17" fillId="2" borderId="5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167" fontId="2" fillId="2" borderId="5" xfId="0" applyNumberFormat="1" applyFont="1" applyFill="1" applyBorder="1" applyAlignment="1">
      <alignment horizontal="center" vertical="center"/>
    </xf>
    <xf numFmtId="167" fontId="16" fillId="2" borderId="5" xfId="0" applyNumberFormat="1" applyFont="1" applyFill="1" applyBorder="1" applyAlignment="1">
      <alignment horizontal="center" vertical="center"/>
    </xf>
    <xf numFmtId="0" fontId="20" fillId="2" borderId="5" xfId="0" applyFont="1" applyFill="1" applyBorder="1" applyAlignment="1">
      <alignment wrapText="1"/>
    </xf>
    <xf numFmtId="0" fontId="17" fillId="2" borderId="5" xfId="0" applyFont="1" applyFill="1" applyBorder="1" applyAlignment="1">
      <alignment horizontal="left" vertical="center" wrapText="1"/>
    </xf>
    <xf numFmtId="0" fontId="0" fillId="2" borderId="0" xfId="0" applyFill="1"/>
    <xf numFmtId="0" fontId="2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9" fillId="0" borderId="0" xfId="0" applyFont="1"/>
    <xf numFmtId="164" fontId="17" fillId="0" borderId="5" xfId="0" applyNumberFormat="1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 vertical="center"/>
    </xf>
    <xf numFmtId="167" fontId="4" fillId="0" borderId="5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Fill="1" applyBorder="1"/>
    <xf numFmtId="0" fontId="23" fillId="0" borderId="0" xfId="0" applyFont="1" applyAlignment="1">
      <alignment wrapText="1"/>
    </xf>
    <xf numFmtId="165" fontId="6" fillId="2" borderId="4" xfId="0" applyNumberFormat="1" applyFont="1" applyFill="1" applyBorder="1" applyAlignment="1">
      <alignment horizontal="center" vertical="center" wrapText="1"/>
    </xf>
    <xf numFmtId="165" fontId="6" fillId="2" borderId="6" xfId="0" applyNumberFormat="1" applyFont="1" applyFill="1" applyBorder="1" applyAlignment="1">
      <alignment horizontal="center" vertical="center" wrapText="1"/>
    </xf>
    <xf numFmtId="165" fontId="6" fillId="2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7" fontId="2" fillId="0" borderId="1" xfId="0" applyNumberFormat="1" applyFont="1" applyFill="1" applyBorder="1" applyAlignment="1">
      <alignment horizontal="center" vertical="center"/>
    </xf>
    <xf numFmtId="167" fontId="2" fillId="0" borderId="2" xfId="0" applyNumberFormat="1" applyFont="1" applyFill="1" applyBorder="1" applyAlignment="1">
      <alignment horizontal="center" vertical="center"/>
    </xf>
    <xf numFmtId="167" fontId="2" fillId="0" borderId="3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Alignment="1">
      <alignment horizontal="center" vertical="center"/>
    </xf>
    <xf numFmtId="164" fontId="2" fillId="0" borderId="3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center" wrapText="1"/>
    </xf>
    <xf numFmtId="165" fontId="3" fillId="2" borderId="4" xfId="0" applyNumberFormat="1" applyFont="1" applyFill="1" applyBorder="1" applyAlignment="1">
      <alignment horizontal="center" vertical="center" wrapText="1"/>
    </xf>
    <xf numFmtId="165" fontId="3" fillId="2" borderId="6" xfId="0" applyNumberFormat="1" applyFont="1" applyFill="1" applyBorder="1" applyAlignment="1">
      <alignment horizontal="center" vertical="center" wrapText="1"/>
    </xf>
    <xf numFmtId="165" fontId="3" fillId="2" borderId="7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7" fontId="24" fillId="0" borderId="5" xfId="0" applyNumberFormat="1" applyFont="1" applyFill="1" applyBorder="1" applyAlignment="1">
      <alignment horizontal="center" vertical="center"/>
    </xf>
    <xf numFmtId="167" fontId="24" fillId="0" borderId="7" xfId="0" applyNumberFormat="1" applyFont="1" applyFill="1" applyBorder="1" applyAlignment="1">
      <alignment horizontal="center" vertical="center"/>
    </xf>
    <xf numFmtId="167" fontId="15" fillId="0" borderId="5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tabSelected="1" topLeftCell="S31" workbookViewId="0">
      <selection activeCell="AF8" sqref="AF8"/>
    </sheetView>
  </sheetViews>
  <sheetFormatPr defaultRowHeight="15.6" x14ac:dyDescent="0.3"/>
  <cols>
    <col min="1" max="6" width="9.109375" hidden="1" customWidth="1"/>
    <col min="7" max="7" width="7.109375" hidden="1" customWidth="1"/>
    <col min="8" max="10" width="15.44140625" style="71" hidden="1" customWidth="1"/>
    <col min="11" max="11" width="15.6640625" style="72" hidden="1" customWidth="1"/>
    <col min="12" max="12" width="14.109375" hidden="1" customWidth="1"/>
    <col min="13" max="13" width="14.44140625" hidden="1" customWidth="1"/>
    <col min="14" max="14" width="17" hidden="1" customWidth="1"/>
    <col min="15" max="15" width="15.88671875" hidden="1" customWidth="1"/>
    <col min="16" max="16" width="15.6640625" hidden="1" customWidth="1"/>
    <col min="17" max="17" width="16.33203125" style="73" hidden="1" customWidth="1"/>
    <col min="18" max="18" width="15.5546875" style="71" hidden="1" customWidth="1"/>
    <col min="19" max="19" width="0.109375" style="71" customWidth="1"/>
    <col min="20" max="20" width="19.88671875" style="72" hidden="1" customWidth="1"/>
    <col min="21" max="21" width="20.44140625" hidden="1" customWidth="1"/>
    <col min="22" max="22" width="21.109375" style="40" hidden="1" customWidth="1"/>
    <col min="23" max="23" width="23" style="40" hidden="1" customWidth="1"/>
    <col min="24" max="24" width="19.88671875" style="40" hidden="1" customWidth="1"/>
    <col min="25" max="25" width="26.5546875" style="35" hidden="1" customWidth="1"/>
    <col min="26" max="26" width="19.88671875" style="40" hidden="1" customWidth="1"/>
    <col min="27" max="27" width="21" style="40" hidden="1" customWidth="1"/>
    <col min="28" max="28" width="23.33203125" style="40" hidden="1" customWidth="1"/>
    <col min="29" max="29" width="19.5546875" style="40" customWidth="1"/>
    <col min="30" max="30" width="17.5546875" style="74" customWidth="1"/>
    <col min="31" max="31" width="18.88671875" style="40" customWidth="1"/>
    <col min="32" max="32" width="18.77734375" style="40" customWidth="1"/>
    <col min="33" max="33" width="19.88671875" style="40" customWidth="1"/>
    <col min="34" max="34" width="20.44140625" style="40" customWidth="1"/>
    <col min="35" max="35" width="64.44140625" style="75" customWidth="1"/>
    <col min="36" max="36" width="35.44140625" hidden="1" customWidth="1"/>
    <col min="37" max="38" width="0" hidden="1" customWidth="1"/>
    <col min="39" max="39" width="15" customWidth="1"/>
    <col min="40" max="40" width="13.6640625" customWidth="1"/>
    <col min="41" max="41" width="13.88671875" bestFit="1" customWidth="1"/>
    <col min="259" max="276" width="0" hidden="1" customWidth="1"/>
    <col min="277" max="277" width="0.109375" customWidth="1"/>
    <col min="278" max="278" width="19.88671875" customWidth="1"/>
    <col min="279" max="279" width="20.44140625" customWidth="1"/>
    <col min="280" max="280" width="21.109375" customWidth="1"/>
    <col min="281" max="281" width="23" customWidth="1"/>
    <col min="282" max="282" width="19.88671875" customWidth="1"/>
    <col min="283" max="283" width="26.5546875" customWidth="1"/>
    <col min="284" max="284" width="19.88671875" customWidth="1"/>
    <col min="285" max="285" width="21" customWidth="1"/>
    <col min="286" max="286" width="23.33203125" customWidth="1"/>
    <col min="287" max="287" width="22.5546875" customWidth="1"/>
    <col min="288" max="288" width="19.88671875" customWidth="1"/>
    <col min="289" max="289" width="22" customWidth="1"/>
    <col min="290" max="290" width="58.88671875" customWidth="1"/>
    <col min="291" max="293" width="0" hidden="1" customWidth="1"/>
    <col min="294" max="294" width="93.109375" customWidth="1"/>
    <col min="295" max="295" width="15" customWidth="1"/>
    <col min="296" max="296" width="13.6640625" customWidth="1"/>
    <col min="297" max="297" width="13.88671875" bestFit="1" customWidth="1"/>
    <col min="515" max="532" width="0" hidden="1" customWidth="1"/>
    <col min="533" max="533" width="0.109375" customWidth="1"/>
    <col min="534" max="534" width="19.88671875" customWidth="1"/>
    <col min="535" max="535" width="20.44140625" customWidth="1"/>
    <col min="536" max="536" width="21.109375" customWidth="1"/>
    <col min="537" max="537" width="23" customWidth="1"/>
    <col min="538" max="538" width="19.88671875" customWidth="1"/>
    <col min="539" max="539" width="26.5546875" customWidth="1"/>
    <col min="540" max="540" width="19.88671875" customWidth="1"/>
    <col min="541" max="541" width="21" customWidth="1"/>
    <col min="542" max="542" width="23.33203125" customWidth="1"/>
    <col min="543" max="543" width="22.5546875" customWidth="1"/>
    <col min="544" max="544" width="19.88671875" customWidth="1"/>
    <col min="545" max="545" width="22" customWidth="1"/>
    <col min="546" max="546" width="58.88671875" customWidth="1"/>
    <col min="547" max="549" width="0" hidden="1" customWidth="1"/>
    <col min="550" max="550" width="93.109375" customWidth="1"/>
    <col min="551" max="551" width="15" customWidth="1"/>
    <col min="552" max="552" width="13.6640625" customWidth="1"/>
    <col min="553" max="553" width="13.88671875" bestFit="1" customWidth="1"/>
    <col min="771" max="788" width="0" hidden="1" customWidth="1"/>
    <col min="789" max="789" width="0.109375" customWidth="1"/>
    <col min="790" max="790" width="19.88671875" customWidth="1"/>
    <col min="791" max="791" width="20.44140625" customWidth="1"/>
    <col min="792" max="792" width="21.109375" customWidth="1"/>
    <col min="793" max="793" width="23" customWidth="1"/>
    <col min="794" max="794" width="19.88671875" customWidth="1"/>
    <col min="795" max="795" width="26.5546875" customWidth="1"/>
    <col min="796" max="796" width="19.88671875" customWidth="1"/>
    <col min="797" max="797" width="21" customWidth="1"/>
    <col min="798" max="798" width="23.33203125" customWidth="1"/>
    <col min="799" max="799" width="22.5546875" customWidth="1"/>
    <col min="800" max="800" width="19.88671875" customWidth="1"/>
    <col min="801" max="801" width="22" customWidth="1"/>
    <col min="802" max="802" width="58.88671875" customWidth="1"/>
    <col min="803" max="805" width="0" hidden="1" customWidth="1"/>
    <col min="806" max="806" width="93.109375" customWidth="1"/>
    <col min="807" max="807" width="15" customWidth="1"/>
    <col min="808" max="808" width="13.6640625" customWidth="1"/>
    <col min="809" max="809" width="13.88671875" bestFit="1" customWidth="1"/>
    <col min="1027" max="1044" width="0" hidden="1" customWidth="1"/>
    <col min="1045" max="1045" width="0.109375" customWidth="1"/>
    <col min="1046" max="1046" width="19.88671875" customWidth="1"/>
    <col min="1047" max="1047" width="20.44140625" customWidth="1"/>
    <col min="1048" max="1048" width="21.109375" customWidth="1"/>
    <col min="1049" max="1049" width="23" customWidth="1"/>
    <col min="1050" max="1050" width="19.88671875" customWidth="1"/>
    <col min="1051" max="1051" width="26.5546875" customWidth="1"/>
    <col min="1052" max="1052" width="19.88671875" customWidth="1"/>
    <col min="1053" max="1053" width="21" customWidth="1"/>
    <col min="1054" max="1054" width="23.33203125" customWidth="1"/>
    <col min="1055" max="1055" width="22.5546875" customWidth="1"/>
    <col min="1056" max="1056" width="19.88671875" customWidth="1"/>
    <col min="1057" max="1057" width="22" customWidth="1"/>
    <col min="1058" max="1058" width="58.88671875" customWidth="1"/>
    <col min="1059" max="1061" width="0" hidden="1" customWidth="1"/>
    <col min="1062" max="1062" width="93.109375" customWidth="1"/>
    <col min="1063" max="1063" width="15" customWidth="1"/>
    <col min="1064" max="1064" width="13.6640625" customWidth="1"/>
    <col min="1065" max="1065" width="13.88671875" bestFit="1" customWidth="1"/>
    <col min="1283" max="1300" width="0" hidden="1" customWidth="1"/>
    <col min="1301" max="1301" width="0.109375" customWidth="1"/>
    <col min="1302" max="1302" width="19.88671875" customWidth="1"/>
    <col min="1303" max="1303" width="20.44140625" customWidth="1"/>
    <col min="1304" max="1304" width="21.109375" customWidth="1"/>
    <col min="1305" max="1305" width="23" customWidth="1"/>
    <col min="1306" max="1306" width="19.88671875" customWidth="1"/>
    <col min="1307" max="1307" width="26.5546875" customWidth="1"/>
    <col min="1308" max="1308" width="19.88671875" customWidth="1"/>
    <col min="1309" max="1309" width="21" customWidth="1"/>
    <col min="1310" max="1310" width="23.33203125" customWidth="1"/>
    <col min="1311" max="1311" width="22.5546875" customWidth="1"/>
    <col min="1312" max="1312" width="19.88671875" customWidth="1"/>
    <col min="1313" max="1313" width="22" customWidth="1"/>
    <col min="1314" max="1314" width="58.88671875" customWidth="1"/>
    <col min="1315" max="1317" width="0" hidden="1" customWidth="1"/>
    <col min="1318" max="1318" width="93.109375" customWidth="1"/>
    <col min="1319" max="1319" width="15" customWidth="1"/>
    <col min="1320" max="1320" width="13.6640625" customWidth="1"/>
    <col min="1321" max="1321" width="13.88671875" bestFit="1" customWidth="1"/>
    <col min="1539" max="1556" width="0" hidden="1" customWidth="1"/>
    <col min="1557" max="1557" width="0.109375" customWidth="1"/>
    <col min="1558" max="1558" width="19.88671875" customWidth="1"/>
    <col min="1559" max="1559" width="20.44140625" customWidth="1"/>
    <col min="1560" max="1560" width="21.109375" customWidth="1"/>
    <col min="1561" max="1561" width="23" customWidth="1"/>
    <col min="1562" max="1562" width="19.88671875" customWidth="1"/>
    <col min="1563" max="1563" width="26.5546875" customWidth="1"/>
    <col min="1564" max="1564" width="19.88671875" customWidth="1"/>
    <col min="1565" max="1565" width="21" customWidth="1"/>
    <col min="1566" max="1566" width="23.33203125" customWidth="1"/>
    <col min="1567" max="1567" width="22.5546875" customWidth="1"/>
    <col min="1568" max="1568" width="19.88671875" customWidth="1"/>
    <col min="1569" max="1569" width="22" customWidth="1"/>
    <col min="1570" max="1570" width="58.88671875" customWidth="1"/>
    <col min="1571" max="1573" width="0" hidden="1" customWidth="1"/>
    <col min="1574" max="1574" width="93.109375" customWidth="1"/>
    <col min="1575" max="1575" width="15" customWidth="1"/>
    <col min="1576" max="1576" width="13.6640625" customWidth="1"/>
    <col min="1577" max="1577" width="13.88671875" bestFit="1" customWidth="1"/>
    <col min="1795" max="1812" width="0" hidden="1" customWidth="1"/>
    <col min="1813" max="1813" width="0.109375" customWidth="1"/>
    <col min="1814" max="1814" width="19.88671875" customWidth="1"/>
    <col min="1815" max="1815" width="20.44140625" customWidth="1"/>
    <col min="1816" max="1816" width="21.109375" customWidth="1"/>
    <col min="1817" max="1817" width="23" customWidth="1"/>
    <col min="1818" max="1818" width="19.88671875" customWidth="1"/>
    <col min="1819" max="1819" width="26.5546875" customWidth="1"/>
    <col min="1820" max="1820" width="19.88671875" customWidth="1"/>
    <col min="1821" max="1821" width="21" customWidth="1"/>
    <col min="1822" max="1822" width="23.33203125" customWidth="1"/>
    <col min="1823" max="1823" width="22.5546875" customWidth="1"/>
    <col min="1824" max="1824" width="19.88671875" customWidth="1"/>
    <col min="1825" max="1825" width="22" customWidth="1"/>
    <col min="1826" max="1826" width="58.88671875" customWidth="1"/>
    <col min="1827" max="1829" width="0" hidden="1" customWidth="1"/>
    <col min="1830" max="1830" width="93.109375" customWidth="1"/>
    <col min="1831" max="1831" width="15" customWidth="1"/>
    <col min="1832" max="1832" width="13.6640625" customWidth="1"/>
    <col min="1833" max="1833" width="13.88671875" bestFit="1" customWidth="1"/>
    <col min="2051" max="2068" width="0" hidden="1" customWidth="1"/>
    <col min="2069" max="2069" width="0.109375" customWidth="1"/>
    <col min="2070" max="2070" width="19.88671875" customWidth="1"/>
    <col min="2071" max="2071" width="20.44140625" customWidth="1"/>
    <col min="2072" max="2072" width="21.109375" customWidth="1"/>
    <col min="2073" max="2073" width="23" customWidth="1"/>
    <col min="2074" max="2074" width="19.88671875" customWidth="1"/>
    <col min="2075" max="2075" width="26.5546875" customWidth="1"/>
    <col min="2076" max="2076" width="19.88671875" customWidth="1"/>
    <col min="2077" max="2077" width="21" customWidth="1"/>
    <col min="2078" max="2078" width="23.33203125" customWidth="1"/>
    <col min="2079" max="2079" width="22.5546875" customWidth="1"/>
    <col min="2080" max="2080" width="19.88671875" customWidth="1"/>
    <col min="2081" max="2081" width="22" customWidth="1"/>
    <col min="2082" max="2082" width="58.88671875" customWidth="1"/>
    <col min="2083" max="2085" width="0" hidden="1" customWidth="1"/>
    <col min="2086" max="2086" width="93.109375" customWidth="1"/>
    <col min="2087" max="2087" width="15" customWidth="1"/>
    <col min="2088" max="2088" width="13.6640625" customWidth="1"/>
    <col min="2089" max="2089" width="13.88671875" bestFit="1" customWidth="1"/>
    <col min="2307" max="2324" width="0" hidden="1" customWidth="1"/>
    <col min="2325" max="2325" width="0.109375" customWidth="1"/>
    <col min="2326" max="2326" width="19.88671875" customWidth="1"/>
    <col min="2327" max="2327" width="20.44140625" customWidth="1"/>
    <col min="2328" max="2328" width="21.109375" customWidth="1"/>
    <col min="2329" max="2329" width="23" customWidth="1"/>
    <col min="2330" max="2330" width="19.88671875" customWidth="1"/>
    <col min="2331" max="2331" width="26.5546875" customWidth="1"/>
    <col min="2332" max="2332" width="19.88671875" customWidth="1"/>
    <col min="2333" max="2333" width="21" customWidth="1"/>
    <col min="2334" max="2334" width="23.33203125" customWidth="1"/>
    <col min="2335" max="2335" width="22.5546875" customWidth="1"/>
    <col min="2336" max="2336" width="19.88671875" customWidth="1"/>
    <col min="2337" max="2337" width="22" customWidth="1"/>
    <col min="2338" max="2338" width="58.88671875" customWidth="1"/>
    <col min="2339" max="2341" width="0" hidden="1" customWidth="1"/>
    <col min="2342" max="2342" width="93.109375" customWidth="1"/>
    <col min="2343" max="2343" width="15" customWidth="1"/>
    <col min="2344" max="2344" width="13.6640625" customWidth="1"/>
    <col min="2345" max="2345" width="13.88671875" bestFit="1" customWidth="1"/>
    <col min="2563" max="2580" width="0" hidden="1" customWidth="1"/>
    <col min="2581" max="2581" width="0.109375" customWidth="1"/>
    <col min="2582" max="2582" width="19.88671875" customWidth="1"/>
    <col min="2583" max="2583" width="20.44140625" customWidth="1"/>
    <col min="2584" max="2584" width="21.109375" customWidth="1"/>
    <col min="2585" max="2585" width="23" customWidth="1"/>
    <col min="2586" max="2586" width="19.88671875" customWidth="1"/>
    <col min="2587" max="2587" width="26.5546875" customWidth="1"/>
    <col min="2588" max="2588" width="19.88671875" customWidth="1"/>
    <col min="2589" max="2589" width="21" customWidth="1"/>
    <col min="2590" max="2590" width="23.33203125" customWidth="1"/>
    <col min="2591" max="2591" width="22.5546875" customWidth="1"/>
    <col min="2592" max="2592" width="19.88671875" customWidth="1"/>
    <col min="2593" max="2593" width="22" customWidth="1"/>
    <col min="2594" max="2594" width="58.88671875" customWidth="1"/>
    <col min="2595" max="2597" width="0" hidden="1" customWidth="1"/>
    <col min="2598" max="2598" width="93.109375" customWidth="1"/>
    <col min="2599" max="2599" width="15" customWidth="1"/>
    <col min="2600" max="2600" width="13.6640625" customWidth="1"/>
    <col min="2601" max="2601" width="13.88671875" bestFit="1" customWidth="1"/>
    <col min="2819" max="2836" width="0" hidden="1" customWidth="1"/>
    <col min="2837" max="2837" width="0.109375" customWidth="1"/>
    <col min="2838" max="2838" width="19.88671875" customWidth="1"/>
    <col min="2839" max="2839" width="20.44140625" customWidth="1"/>
    <col min="2840" max="2840" width="21.109375" customWidth="1"/>
    <col min="2841" max="2841" width="23" customWidth="1"/>
    <col min="2842" max="2842" width="19.88671875" customWidth="1"/>
    <col min="2843" max="2843" width="26.5546875" customWidth="1"/>
    <col min="2844" max="2844" width="19.88671875" customWidth="1"/>
    <col min="2845" max="2845" width="21" customWidth="1"/>
    <col min="2846" max="2846" width="23.33203125" customWidth="1"/>
    <col min="2847" max="2847" width="22.5546875" customWidth="1"/>
    <col min="2848" max="2848" width="19.88671875" customWidth="1"/>
    <col min="2849" max="2849" width="22" customWidth="1"/>
    <col min="2850" max="2850" width="58.88671875" customWidth="1"/>
    <col min="2851" max="2853" width="0" hidden="1" customWidth="1"/>
    <col min="2854" max="2854" width="93.109375" customWidth="1"/>
    <col min="2855" max="2855" width="15" customWidth="1"/>
    <col min="2856" max="2856" width="13.6640625" customWidth="1"/>
    <col min="2857" max="2857" width="13.88671875" bestFit="1" customWidth="1"/>
    <col min="3075" max="3092" width="0" hidden="1" customWidth="1"/>
    <col min="3093" max="3093" width="0.109375" customWidth="1"/>
    <col min="3094" max="3094" width="19.88671875" customWidth="1"/>
    <col min="3095" max="3095" width="20.44140625" customWidth="1"/>
    <col min="3096" max="3096" width="21.109375" customWidth="1"/>
    <col min="3097" max="3097" width="23" customWidth="1"/>
    <col min="3098" max="3098" width="19.88671875" customWidth="1"/>
    <col min="3099" max="3099" width="26.5546875" customWidth="1"/>
    <col min="3100" max="3100" width="19.88671875" customWidth="1"/>
    <col min="3101" max="3101" width="21" customWidth="1"/>
    <col min="3102" max="3102" width="23.33203125" customWidth="1"/>
    <col min="3103" max="3103" width="22.5546875" customWidth="1"/>
    <col min="3104" max="3104" width="19.88671875" customWidth="1"/>
    <col min="3105" max="3105" width="22" customWidth="1"/>
    <col min="3106" max="3106" width="58.88671875" customWidth="1"/>
    <col min="3107" max="3109" width="0" hidden="1" customWidth="1"/>
    <col min="3110" max="3110" width="93.109375" customWidth="1"/>
    <col min="3111" max="3111" width="15" customWidth="1"/>
    <col min="3112" max="3112" width="13.6640625" customWidth="1"/>
    <col min="3113" max="3113" width="13.88671875" bestFit="1" customWidth="1"/>
    <col min="3331" max="3348" width="0" hidden="1" customWidth="1"/>
    <col min="3349" max="3349" width="0.109375" customWidth="1"/>
    <col min="3350" max="3350" width="19.88671875" customWidth="1"/>
    <col min="3351" max="3351" width="20.44140625" customWidth="1"/>
    <col min="3352" max="3352" width="21.109375" customWidth="1"/>
    <col min="3353" max="3353" width="23" customWidth="1"/>
    <col min="3354" max="3354" width="19.88671875" customWidth="1"/>
    <col min="3355" max="3355" width="26.5546875" customWidth="1"/>
    <col min="3356" max="3356" width="19.88671875" customWidth="1"/>
    <col min="3357" max="3357" width="21" customWidth="1"/>
    <col min="3358" max="3358" width="23.33203125" customWidth="1"/>
    <col min="3359" max="3359" width="22.5546875" customWidth="1"/>
    <col min="3360" max="3360" width="19.88671875" customWidth="1"/>
    <col min="3361" max="3361" width="22" customWidth="1"/>
    <col min="3362" max="3362" width="58.88671875" customWidth="1"/>
    <col min="3363" max="3365" width="0" hidden="1" customWidth="1"/>
    <col min="3366" max="3366" width="93.109375" customWidth="1"/>
    <col min="3367" max="3367" width="15" customWidth="1"/>
    <col min="3368" max="3368" width="13.6640625" customWidth="1"/>
    <col min="3369" max="3369" width="13.88671875" bestFit="1" customWidth="1"/>
    <col min="3587" max="3604" width="0" hidden="1" customWidth="1"/>
    <col min="3605" max="3605" width="0.109375" customWidth="1"/>
    <col min="3606" max="3606" width="19.88671875" customWidth="1"/>
    <col min="3607" max="3607" width="20.44140625" customWidth="1"/>
    <col min="3608" max="3608" width="21.109375" customWidth="1"/>
    <col min="3609" max="3609" width="23" customWidth="1"/>
    <col min="3610" max="3610" width="19.88671875" customWidth="1"/>
    <col min="3611" max="3611" width="26.5546875" customWidth="1"/>
    <col min="3612" max="3612" width="19.88671875" customWidth="1"/>
    <col min="3613" max="3613" width="21" customWidth="1"/>
    <col min="3614" max="3614" width="23.33203125" customWidth="1"/>
    <col min="3615" max="3615" width="22.5546875" customWidth="1"/>
    <col min="3616" max="3616" width="19.88671875" customWidth="1"/>
    <col min="3617" max="3617" width="22" customWidth="1"/>
    <col min="3618" max="3618" width="58.88671875" customWidth="1"/>
    <col min="3619" max="3621" width="0" hidden="1" customWidth="1"/>
    <col min="3622" max="3622" width="93.109375" customWidth="1"/>
    <col min="3623" max="3623" width="15" customWidth="1"/>
    <col min="3624" max="3624" width="13.6640625" customWidth="1"/>
    <col min="3625" max="3625" width="13.88671875" bestFit="1" customWidth="1"/>
    <col min="3843" max="3860" width="0" hidden="1" customWidth="1"/>
    <col min="3861" max="3861" width="0.109375" customWidth="1"/>
    <col min="3862" max="3862" width="19.88671875" customWidth="1"/>
    <col min="3863" max="3863" width="20.44140625" customWidth="1"/>
    <col min="3864" max="3864" width="21.109375" customWidth="1"/>
    <col min="3865" max="3865" width="23" customWidth="1"/>
    <col min="3866" max="3866" width="19.88671875" customWidth="1"/>
    <col min="3867" max="3867" width="26.5546875" customWidth="1"/>
    <col min="3868" max="3868" width="19.88671875" customWidth="1"/>
    <col min="3869" max="3869" width="21" customWidth="1"/>
    <col min="3870" max="3870" width="23.33203125" customWidth="1"/>
    <col min="3871" max="3871" width="22.5546875" customWidth="1"/>
    <col min="3872" max="3872" width="19.88671875" customWidth="1"/>
    <col min="3873" max="3873" width="22" customWidth="1"/>
    <col min="3874" max="3874" width="58.88671875" customWidth="1"/>
    <col min="3875" max="3877" width="0" hidden="1" customWidth="1"/>
    <col min="3878" max="3878" width="93.109375" customWidth="1"/>
    <col min="3879" max="3879" width="15" customWidth="1"/>
    <col min="3880" max="3880" width="13.6640625" customWidth="1"/>
    <col min="3881" max="3881" width="13.88671875" bestFit="1" customWidth="1"/>
    <col min="4099" max="4116" width="0" hidden="1" customWidth="1"/>
    <col min="4117" max="4117" width="0.109375" customWidth="1"/>
    <col min="4118" max="4118" width="19.88671875" customWidth="1"/>
    <col min="4119" max="4119" width="20.44140625" customWidth="1"/>
    <col min="4120" max="4120" width="21.109375" customWidth="1"/>
    <col min="4121" max="4121" width="23" customWidth="1"/>
    <col min="4122" max="4122" width="19.88671875" customWidth="1"/>
    <col min="4123" max="4123" width="26.5546875" customWidth="1"/>
    <col min="4124" max="4124" width="19.88671875" customWidth="1"/>
    <col min="4125" max="4125" width="21" customWidth="1"/>
    <col min="4126" max="4126" width="23.33203125" customWidth="1"/>
    <col min="4127" max="4127" width="22.5546875" customWidth="1"/>
    <col min="4128" max="4128" width="19.88671875" customWidth="1"/>
    <col min="4129" max="4129" width="22" customWidth="1"/>
    <col min="4130" max="4130" width="58.88671875" customWidth="1"/>
    <col min="4131" max="4133" width="0" hidden="1" customWidth="1"/>
    <col min="4134" max="4134" width="93.109375" customWidth="1"/>
    <col min="4135" max="4135" width="15" customWidth="1"/>
    <col min="4136" max="4136" width="13.6640625" customWidth="1"/>
    <col min="4137" max="4137" width="13.88671875" bestFit="1" customWidth="1"/>
    <col min="4355" max="4372" width="0" hidden="1" customWidth="1"/>
    <col min="4373" max="4373" width="0.109375" customWidth="1"/>
    <col min="4374" max="4374" width="19.88671875" customWidth="1"/>
    <col min="4375" max="4375" width="20.44140625" customWidth="1"/>
    <col min="4376" max="4376" width="21.109375" customWidth="1"/>
    <col min="4377" max="4377" width="23" customWidth="1"/>
    <col min="4378" max="4378" width="19.88671875" customWidth="1"/>
    <col min="4379" max="4379" width="26.5546875" customWidth="1"/>
    <col min="4380" max="4380" width="19.88671875" customWidth="1"/>
    <col min="4381" max="4381" width="21" customWidth="1"/>
    <col min="4382" max="4382" width="23.33203125" customWidth="1"/>
    <col min="4383" max="4383" width="22.5546875" customWidth="1"/>
    <col min="4384" max="4384" width="19.88671875" customWidth="1"/>
    <col min="4385" max="4385" width="22" customWidth="1"/>
    <col min="4386" max="4386" width="58.88671875" customWidth="1"/>
    <col min="4387" max="4389" width="0" hidden="1" customWidth="1"/>
    <col min="4390" max="4390" width="93.109375" customWidth="1"/>
    <col min="4391" max="4391" width="15" customWidth="1"/>
    <col min="4392" max="4392" width="13.6640625" customWidth="1"/>
    <col min="4393" max="4393" width="13.88671875" bestFit="1" customWidth="1"/>
    <col min="4611" max="4628" width="0" hidden="1" customWidth="1"/>
    <col min="4629" max="4629" width="0.109375" customWidth="1"/>
    <col min="4630" max="4630" width="19.88671875" customWidth="1"/>
    <col min="4631" max="4631" width="20.44140625" customWidth="1"/>
    <col min="4632" max="4632" width="21.109375" customWidth="1"/>
    <col min="4633" max="4633" width="23" customWidth="1"/>
    <col min="4634" max="4634" width="19.88671875" customWidth="1"/>
    <col min="4635" max="4635" width="26.5546875" customWidth="1"/>
    <col min="4636" max="4636" width="19.88671875" customWidth="1"/>
    <col min="4637" max="4637" width="21" customWidth="1"/>
    <col min="4638" max="4638" width="23.33203125" customWidth="1"/>
    <col min="4639" max="4639" width="22.5546875" customWidth="1"/>
    <col min="4640" max="4640" width="19.88671875" customWidth="1"/>
    <col min="4641" max="4641" width="22" customWidth="1"/>
    <col min="4642" max="4642" width="58.88671875" customWidth="1"/>
    <col min="4643" max="4645" width="0" hidden="1" customWidth="1"/>
    <col min="4646" max="4646" width="93.109375" customWidth="1"/>
    <col min="4647" max="4647" width="15" customWidth="1"/>
    <col min="4648" max="4648" width="13.6640625" customWidth="1"/>
    <col min="4649" max="4649" width="13.88671875" bestFit="1" customWidth="1"/>
    <col min="4867" max="4884" width="0" hidden="1" customWidth="1"/>
    <col min="4885" max="4885" width="0.109375" customWidth="1"/>
    <col min="4886" max="4886" width="19.88671875" customWidth="1"/>
    <col min="4887" max="4887" width="20.44140625" customWidth="1"/>
    <col min="4888" max="4888" width="21.109375" customWidth="1"/>
    <col min="4889" max="4889" width="23" customWidth="1"/>
    <col min="4890" max="4890" width="19.88671875" customWidth="1"/>
    <col min="4891" max="4891" width="26.5546875" customWidth="1"/>
    <col min="4892" max="4892" width="19.88671875" customWidth="1"/>
    <col min="4893" max="4893" width="21" customWidth="1"/>
    <col min="4894" max="4894" width="23.33203125" customWidth="1"/>
    <col min="4895" max="4895" width="22.5546875" customWidth="1"/>
    <col min="4896" max="4896" width="19.88671875" customWidth="1"/>
    <col min="4897" max="4897" width="22" customWidth="1"/>
    <col min="4898" max="4898" width="58.88671875" customWidth="1"/>
    <col min="4899" max="4901" width="0" hidden="1" customWidth="1"/>
    <col min="4902" max="4902" width="93.109375" customWidth="1"/>
    <col min="4903" max="4903" width="15" customWidth="1"/>
    <col min="4904" max="4904" width="13.6640625" customWidth="1"/>
    <col min="4905" max="4905" width="13.88671875" bestFit="1" customWidth="1"/>
    <col min="5123" max="5140" width="0" hidden="1" customWidth="1"/>
    <col min="5141" max="5141" width="0.109375" customWidth="1"/>
    <col min="5142" max="5142" width="19.88671875" customWidth="1"/>
    <col min="5143" max="5143" width="20.44140625" customWidth="1"/>
    <col min="5144" max="5144" width="21.109375" customWidth="1"/>
    <col min="5145" max="5145" width="23" customWidth="1"/>
    <col min="5146" max="5146" width="19.88671875" customWidth="1"/>
    <col min="5147" max="5147" width="26.5546875" customWidth="1"/>
    <col min="5148" max="5148" width="19.88671875" customWidth="1"/>
    <col min="5149" max="5149" width="21" customWidth="1"/>
    <col min="5150" max="5150" width="23.33203125" customWidth="1"/>
    <col min="5151" max="5151" width="22.5546875" customWidth="1"/>
    <col min="5152" max="5152" width="19.88671875" customWidth="1"/>
    <col min="5153" max="5153" width="22" customWidth="1"/>
    <col min="5154" max="5154" width="58.88671875" customWidth="1"/>
    <col min="5155" max="5157" width="0" hidden="1" customWidth="1"/>
    <col min="5158" max="5158" width="93.109375" customWidth="1"/>
    <col min="5159" max="5159" width="15" customWidth="1"/>
    <col min="5160" max="5160" width="13.6640625" customWidth="1"/>
    <col min="5161" max="5161" width="13.88671875" bestFit="1" customWidth="1"/>
    <col min="5379" max="5396" width="0" hidden="1" customWidth="1"/>
    <col min="5397" max="5397" width="0.109375" customWidth="1"/>
    <col min="5398" max="5398" width="19.88671875" customWidth="1"/>
    <col min="5399" max="5399" width="20.44140625" customWidth="1"/>
    <col min="5400" max="5400" width="21.109375" customWidth="1"/>
    <col min="5401" max="5401" width="23" customWidth="1"/>
    <col min="5402" max="5402" width="19.88671875" customWidth="1"/>
    <col min="5403" max="5403" width="26.5546875" customWidth="1"/>
    <col min="5404" max="5404" width="19.88671875" customWidth="1"/>
    <col min="5405" max="5405" width="21" customWidth="1"/>
    <col min="5406" max="5406" width="23.33203125" customWidth="1"/>
    <col min="5407" max="5407" width="22.5546875" customWidth="1"/>
    <col min="5408" max="5408" width="19.88671875" customWidth="1"/>
    <col min="5409" max="5409" width="22" customWidth="1"/>
    <col min="5410" max="5410" width="58.88671875" customWidth="1"/>
    <col min="5411" max="5413" width="0" hidden="1" customWidth="1"/>
    <col min="5414" max="5414" width="93.109375" customWidth="1"/>
    <col min="5415" max="5415" width="15" customWidth="1"/>
    <col min="5416" max="5416" width="13.6640625" customWidth="1"/>
    <col min="5417" max="5417" width="13.88671875" bestFit="1" customWidth="1"/>
    <col min="5635" max="5652" width="0" hidden="1" customWidth="1"/>
    <col min="5653" max="5653" width="0.109375" customWidth="1"/>
    <col min="5654" max="5654" width="19.88671875" customWidth="1"/>
    <col min="5655" max="5655" width="20.44140625" customWidth="1"/>
    <col min="5656" max="5656" width="21.109375" customWidth="1"/>
    <col min="5657" max="5657" width="23" customWidth="1"/>
    <col min="5658" max="5658" width="19.88671875" customWidth="1"/>
    <col min="5659" max="5659" width="26.5546875" customWidth="1"/>
    <col min="5660" max="5660" width="19.88671875" customWidth="1"/>
    <col min="5661" max="5661" width="21" customWidth="1"/>
    <col min="5662" max="5662" width="23.33203125" customWidth="1"/>
    <col min="5663" max="5663" width="22.5546875" customWidth="1"/>
    <col min="5664" max="5664" width="19.88671875" customWidth="1"/>
    <col min="5665" max="5665" width="22" customWidth="1"/>
    <col min="5666" max="5666" width="58.88671875" customWidth="1"/>
    <col min="5667" max="5669" width="0" hidden="1" customWidth="1"/>
    <col min="5670" max="5670" width="93.109375" customWidth="1"/>
    <col min="5671" max="5671" width="15" customWidth="1"/>
    <col min="5672" max="5672" width="13.6640625" customWidth="1"/>
    <col min="5673" max="5673" width="13.88671875" bestFit="1" customWidth="1"/>
    <col min="5891" max="5908" width="0" hidden="1" customWidth="1"/>
    <col min="5909" max="5909" width="0.109375" customWidth="1"/>
    <col min="5910" max="5910" width="19.88671875" customWidth="1"/>
    <col min="5911" max="5911" width="20.44140625" customWidth="1"/>
    <col min="5912" max="5912" width="21.109375" customWidth="1"/>
    <col min="5913" max="5913" width="23" customWidth="1"/>
    <col min="5914" max="5914" width="19.88671875" customWidth="1"/>
    <col min="5915" max="5915" width="26.5546875" customWidth="1"/>
    <col min="5916" max="5916" width="19.88671875" customWidth="1"/>
    <col min="5917" max="5917" width="21" customWidth="1"/>
    <col min="5918" max="5918" width="23.33203125" customWidth="1"/>
    <col min="5919" max="5919" width="22.5546875" customWidth="1"/>
    <col min="5920" max="5920" width="19.88671875" customWidth="1"/>
    <col min="5921" max="5921" width="22" customWidth="1"/>
    <col min="5922" max="5922" width="58.88671875" customWidth="1"/>
    <col min="5923" max="5925" width="0" hidden="1" customWidth="1"/>
    <col min="5926" max="5926" width="93.109375" customWidth="1"/>
    <col min="5927" max="5927" width="15" customWidth="1"/>
    <col min="5928" max="5928" width="13.6640625" customWidth="1"/>
    <col min="5929" max="5929" width="13.88671875" bestFit="1" customWidth="1"/>
    <col min="6147" max="6164" width="0" hidden="1" customWidth="1"/>
    <col min="6165" max="6165" width="0.109375" customWidth="1"/>
    <col min="6166" max="6166" width="19.88671875" customWidth="1"/>
    <col min="6167" max="6167" width="20.44140625" customWidth="1"/>
    <col min="6168" max="6168" width="21.109375" customWidth="1"/>
    <col min="6169" max="6169" width="23" customWidth="1"/>
    <col min="6170" max="6170" width="19.88671875" customWidth="1"/>
    <col min="6171" max="6171" width="26.5546875" customWidth="1"/>
    <col min="6172" max="6172" width="19.88671875" customWidth="1"/>
    <col min="6173" max="6173" width="21" customWidth="1"/>
    <col min="6174" max="6174" width="23.33203125" customWidth="1"/>
    <col min="6175" max="6175" width="22.5546875" customWidth="1"/>
    <col min="6176" max="6176" width="19.88671875" customWidth="1"/>
    <col min="6177" max="6177" width="22" customWidth="1"/>
    <col min="6178" max="6178" width="58.88671875" customWidth="1"/>
    <col min="6179" max="6181" width="0" hidden="1" customWidth="1"/>
    <col min="6182" max="6182" width="93.109375" customWidth="1"/>
    <col min="6183" max="6183" width="15" customWidth="1"/>
    <col min="6184" max="6184" width="13.6640625" customWidth="1"/>
    <col min="6185" max="6185" width="13.88671875" bestFit="1" customWidth="1"/>
    <col min="6403" max="6420" width="0" hidden="1" customWidth="1"/>
    <col min="6421" max="6421" width="0.109375" customWidth="1"/>
    <col min="6422" max="6422" width="19.88671875" customWidth="1"/>
    <col min="6423" max="6423" width="20.44140625" customWidth="1"/>
    <col min="6424" max="6424" width="21.109375" customWidth="1"/>
    <col min="6425" max="6425" width="23" customWidth="1"/>
    <col min="6426" max="6426" width="19.88671875" customWidth="1"/>
    <col min="6427" max="6427" width="26.5546875" customWidth="1"/>
    <col min="6428" max="6428" width="19.88671875" customWidth="1"/>
    <col min="6429" max="6429" width="21" customWidth="1"/>
    <col min="6430" max="6430" width="23.33203125" customWidth="1"/>
    <col min="6431" max="6431" width="22.5546875" customWidth="1"/>
    <col min="6432" max="6432" width="19.88671875" customWidth="1"/>
    <col min="6433" max="6433" width="22" customWidth="1"/>
    <col min="6434" max="6434" width="58.88671875" customWidth="1"/>
    <col min="6435" max="6437" width="0" hidden="1" customWidth="1"/>
    <col min="6438" max="6438" width="93.109375" customWidth="1"/>
    <col min="6439" max="6439" width="15" customWidth="1"/>
    <col min="6440" max="6440" width="13.6640625" customWidth="1"/>
    <col min="6441" max="6441" width="13.88671875" bestFit="1" customWidth="1"/>
    <col min="6659" max="6676" width="0" hidden="1" customWidth="1"/>
    <col min="6677" max="6677" width="0.109375" customWidth="1"/>
    <col min="6678" max="6678" width="19.88671875" customWidth="1"/>
    <col min="6679" max="6679" width="20.44140625" customWidth="1"/>
    <col min="6680" max="6680" width="21.109375" customWidth="1"/>
    <col min="6681" max="6681" width="23" customWidth="1"/>
    <col min="6682" max="6682" width="19.88671875" customWidth="1"/>
    <col min="6683" max="6683" width="26.5546875" customWidth="1"/>
    <col min="6684" max="6684" width="19.88671875" customWidth="1"/>
    <col min="6685" max="6685" width="21" customWidth="1"/>
    <col min="6686" max="6686" width="23.33203125" customWidth="1"/>
    <col min="6687" max="6687" width="22.5546875" customWidth="1"/>
    <col min="6688" max="6688" width="19.88671875" customWidth="1"/>
    <col min="6689" max="6689" width="22" customWidth="1"/>
    <col min="6690" max="6690" width="58.88671875" customWidth="1"/>
    <col min="6691" max="6693" width="0" hidden="1" customWidth="1"/>
    <col min="6694" max="6694" width="93.109375" customWidth="1"/>
    <col min="6695" max="6695" width="15" customWidth="1"/>
    <col min="6696" max="6696" width="13.6640625" customWidth="1"/>
    <col min="6697" max="6697" width="13.88671875" bestFit="1" customWidth="1"/>
    <col min="6915" max="6932" width="0" hidden="1" customWidth="1"/>
    <col min="6933" max="6933" width="0.109375" customWidth="1"/>
    <col min="6934" max="6934" width="19.88671875" customWidth="1"/>
    <col min="6935" max="6935" width="20.44140625" customWidth="1"/>
    <col min="6936" max="6936" width="21.109375" customWidth="1"/>
    <col min="6937" max="6937" width="23" customWidth="1"/>
    <col min="6938" max="6938" width="19.88671875" customWidth="1"/>
    <col min="6939" max="6939" width="26.5546875" customWidth="1"/>
    <col min="6940" max="6940" width="19.88671875" customWidth="1"/>
    <col min="6941" max="6941" width="21" customWidth="1"/>
    <col min="6942" max="6942" width="23.33203125" customWidth="1"/>
    <col min="6943" max="6943" width="22.5546875" customWidth="1"/>
    <col min="6944" max="6944" width="19.88671875" customWidth="1"/>
    <col min="6945" max="6945" width="22" customWidth="1"/>
    <col min="6946" max="6946" width="58.88671875" customWidth="1"/>
    <col min="6947" max="6949" width="0" hidden="1" customWidth="1"/>
    <col min="6950" max="6950" width="93.109375" customWidth="1"/>
    <col min="6951" max="6951" width="15" customWidth="1"/>
    <col min="6952" max="6952" width="13.6640625" customWidth="1"/>
    <col min="6953" max="6953" width="13.88671875" bestFit="1" customWidth="1"/>
    <col min="7171" max="7188" width="0" hidden="1" customWidth="1"/>
    <col min="7189" max="7189" width="0.109375" customWidth="1"/>
    <col min="7190" max="7190" width="19.88671875" customWidth="1"/>
    <col min="7191" max="7191" width="20.44140625" customWidth="1"/>
    <col min="7192" max="7192" width="21.109375" customWidth="1"/>
    <col min="7193" max="7193" width="23" customWidth="1"/>
    <col min="7194" max="7194" width="19.88671875" customWidth="1"/>
    <col min="7195" max="7195" width="26.5546875" customWidth="1"/>
    <col min="7196" max="7196" width="19.88671875" customWidth="1"/>
    <col min="7197" max="7197" width="21" customWidth="1"/>
    <col min="7198" max="7198" width="23.33203125" customWidth="1"/>
    <col min="7199" max="7199" width="22.5546875" customWidth="1"/>
    <col min="7200" max="7200" width="19.88671875" customWidth="1"/>
    <col min="7201" max="7201" width="22" customWidth="1"/>
    <col min="7202" max="7202" width="58.88671875" customWidth="1"/>
    <col min="7203" max="7205" width="0" hidden="1" customWidth="1"/>
    <col min="7206" max="7206" width="93.109375" customWidth="1"/>
    <col min="7207" max="7207" width="15" customWidth="1"/>
    <col min="7208" max="7208" width="13.6640625" customWidth="1"/>
    <col min="7209" max="7209" width="13.88671875" bestFit="1" customWidth="1"/>
    <col min="7427" max="7444" width="0" hidden="1" customWidth="1"/>
    <col min="7445" max="7445" width="0.109375" customWidth="1"/>
    <col min="7446" max="7446" width="19.88671875" customWidth="1"/>
    <col min="7447" max="7447" width="20.44140625" customWidth="1"/>
    <col min="7448" max="7448" width="21.109375" customWidth="1"/>
    <col min="7449" max="7449" width="23" customWidth="1"/>
    <col min="7450" max="7450" width="19.88671875" customWidth="1"/>
    <col min="7451" max="7451" width="26.5546875" customWidth="1"/>
    <col min="7452" max="7452" width="19.88671875" customWidth="1"/>
    <col min="7453" max="7453" width="21" customWidth="1"/>
    <col min="7454" max="7454" width="23.33203125" customWidth="1"/>
    <col min="7455" max="7455" width="22.5546875" customWidth="1"/>
    <col min="7456" max="7456" width="19.88671875" customWidth="1"/>
    <col min="7457" max="7457" width="22" customWidth="1"/>
    <col min="7458" max="7458" width="58.88671875" customWidth="1"/>
    <col min="7459" max="7461" width="0" hidden="1" customWidth="1"/>
    <col min="7462" max="7462" width="93.109375" customWidth="1"/>
    <col min="7463" max="7463" width="15" customWidth="1"/>
    <col min="7464" max="7464" width="13.6640625" customWidth="1"/>
    <col min="7465" max="7465" width="13.88671875" bestFit="1" customWidth="1"/>
    <col min="7683" max="7700" width="0" hidden="1" customWidth="1"/>
    <col min="7701" max="7701" width="0.109375" customWidth="1"/>
    <col min="7702" max="7702" width="19.88671875" customWidth="1"/>
    <col min="7703" max="7703" width="20.44140625" customWidth="1"/>
    <col min="7704" max="7704" width="21.109375" customWidth="1"/>
    <col min="7705" max="7705" width="23" customWidth="1"/>
    <col min="7706" max="7706" width="19.88671875" customWidth="1"/>
    <col min="7707" max="7707" width="26.5546875" customWidth="1"/>
    <col min="7708" max="7708" width="19.88671875" customWidth="1"/>
    <col min="7709" max="7709" width="21" customWidth="1"/>
    <col min="7710" max="7710" width="23.33203125" customWidth="1"/>
    <col min="7711" max="7711" width="22.5546875" customWidth="1"/>
    <col min="7712" max="7712" width="19.88671875" customWidth="1"/>
    <col min="7713" max="7713" width="22" customWidth="1"/>
    <col min="7714" max="7714" width="58.88671875" customWidth="1"/>
    <col min="7715" max="7717" width="0" hidden="1" customWidth="1"/>
    <col min="7718" max="7718" width="93.109375" customWidth="1"/>
    <col min="7719" max="7719" width="15" customWidth="1"/>
    <col min="7720" max="7720" width="13.6640625" customWidth="1"/>
    <col min="7721" max="7721" width="13.88671875" bestFit="1" customWidth="1"/>
    <col min="7939" max="7956" width="0" hidden="1" customWidth="1"/>
    <col min="7957" max="7957" width="0.109375" customWidth="1"/>
    <col min="7958" max="7958" width="19.88671875" customWidth="1"/>
    <col min="7959" max="7959" width="20.44140625" customWidth="1"/>
    <col min="7960" max="7960" width="21.109375" customWidth="1"/>
    <col min="7961" max="7961" width="23" customWidth="1"/>
    <col min="7962" max="7962" width="19.88671875" customWidth="1"/>
    <col min="7963" max="7963" width="26.5546875" customWidth="1"/>
    <col min="7964" max="7964" width="19.88671875" customWidth="1"/>
    <col min="7965" max="7965" width="21" customWidth="1"/>
    <col min="7966" max="7966" width="23.33203125" customWidth="1"/>
    <col min="7967" max="7967" width="22.5546875" customWidth="1"/>
    <col min="7968" max="7968" width="19.88671875" customWidth="1"/>
    <col min="7969" max="7969" width="22" customWidth="1"/>
    <col min="7970" max="7970" width="58.88671875" customWidth="1"/>
    <col min="7971" max="7973" width="0" hidden="1" customWidth="1"/>
    <col min="7974" max="7974" width="93.109375" customWidth="1"/>
    <col min="7975" max="7975" width="15" customWidth="1"/>
    <col min="7976" max="7976" width="13.6640625" customWidth="1"/>
    <col min="7977" max="7977" width="13.88671875" bestFit="1" customWidth="1"/>
    <col min="8195" max="8212" width="0" hidden="1" customWidth="1"/>
    <col min="8213" max="8213" width="0.109375" customWidth="1"/>
    <col min="8214" max="8214" width="19.88671875" customWidth="1"/>
    <col min="8215" max="8215" width="20.44140625" customWidth="1"/>
    <col min="8216" max="8216" width="21.109375" customWidth="1"/>
    <col min="8217" max="8217" width="23" customWidth="1"/>
    <col min="8218" max="8218" width="19.88671875" customWidth="1"/>
    <col min="8219" max="8219" width="26.5546875" customWidth="1"/>
    <col min="8220" max="8220" width="19.88671875" customWidth="1"/>
    <col min="8221" max="8221" width="21" customWidth="1"/>
    <col min="8222" max="8222" width="23.33203125" customWidth="1"/>
    <col min="8223" max="8223" width="22.5546875" customWidth="1"/>
    <col min="8224" max="8224" width="19.88671875" customWidth="1"/>
    <col min="8225" max="8225" width="22" customWidth="1"/>
    <col min="8226" max="8226" width="58.88671875" customWidth="1"/>
    <col min="8227" max="8229" width="0" hidden="1" customWidth="1"/>
    <col min="8230" max="8230" width="93.109375" customWidth="1"/>
    <col min="8231" max="8231" width="15" customWidth="1"/>
    <col min="8232" max="8232" width="13.6640625" customWidth="1"/>
    <col min="8233" max="8233" width="13.88671875" bestFit="1" customWidth="1"/>
    <col min="8451" max="8468" width="0" hidden="1" customWidth="1"/>
    <col min="8469" max="8469" width="0.109375" customWidth="1"/>
    <col min="8470" max="8470" width="19.88671875" customWidth="1"/>
    <col min="8471" max="8471" width="20.44140625" customWidth="1"/>
    <col min="8472" max="8472" width="21.109375" customWidth="1"/>
    <col min="8473" max="8473" width="23" customWidth="1"/>
    <col min="8474" max="8474" width="19.88671875" customWidth="1"/>
    <col min="8475" max="8475" width="26.5546875" customWidth="1"/>
    <col min="8476" max="8476" width="19.88671875" customWidth="1"/>
    <col min="8477" max="8477" width="21" customWidth="1"/>
    <col min="8478" max="8478" width="23.33203125" customWidth="1"/>
    <col min="8479" max="8479" width="22.5546875" customWidth="1"/>
    <col min="8480" max="8480" width="19.88671875" customWidth="1"/>
    <col min="8481" max="8481" width="22" customWidth="1"/>
    <col min="8482" max="8482" width="58.88671875" customWidth="1"/>
    <col min="8483" max="8485" width="0" hidden="1" customWidth="1"/>
    <col min="8486" max="8486" width="93.109375" customWidth="1"/>
    <col min="8487" max="8487" width="15" customWidth="1"/>
    <col min="8488" max="8488" width="13.6640625" customWidth="1"/>
    <col min="8489" max="8489" width="13.88671875" bestFit="1" customWidth="1"/>
    <col min="8707" max="8724" width="0" hidden="1" customWidth="1"/>
    <col min="8725" max="8725" width="0.109375" customWidth="1"/>
    <col min="8726" max="8726" width="19.88671875" customWidth="1"/>
    <col min="8727" max="8727" width="20.44140625" customWidth="1"/>
    <col min="8728" max="8728" width="21.109375" customWidth="1"/>
    <col min="8729" max="8729" width="23" customWidth="1"/>
    <col min="8730" max="8730" width="19.88671875" customWidth="1"/>
    <col min="8731" max="8731" width="26.5546875" customWidth="1"/>
    <col min="8732" max="8732" width="19.88671875" customWidth="1"/>
    <col min="8733" max="8733" width="21" customWidth="1"/>
    <col min="8734" max="8734" width="23.33203125" customWidth="1"/>
    <col min="8735" max="8735" width="22.5546875" customWidth="1"/>
    <col min="8736" max="8736" width="19.88671875" customWidth="1"/>
    <col min="8737" max="8737" width="22" customWidth="1"/>
    <col min="8738" max="8738" width="58.88671875" customWidth="1"/>
    <col min="8739" max="8741" width="0" hidden="1" customWidth="1"/>
    <col min="8742" max="8742" width="93.109375" customWidth="1"/>
    <col min="8743" max="8743" width="15" customWidth="1"/>
    <col min="8744" max="8744" width="13.6640625" customWidth="1"/>
    <col min="8745" max="8745" width="13.88671875" bestFit="1" customWidth="1"/>
    <col min="8963" max="8980" width="0" hidden="1" customWidth="1"/>
    <col min="8981" max="8981" width="0.109375" customWidth="1"/>
    <col min="8982" max="8982" width="19.88671875" customWidth="1"/>
    <col min="8983" max="8983" width="20.44140625" customWidth="1"/>
    <col min="8984" max="8984" width="21.109375" customWidth="1"/>
    <col min="8985" max="8985" width="23" customWidth="1"/>
    <col min="8986" max="8986" width="19.88671875" customWidth="1"/>
    <col min="8987" max="8987" width="26.5546875" customWidth="1"/>
    <col min="8988" max="8988" width="19.88671875" customWidth="1"/>
    <col min="8989" max="8989" width="21" customWidth="1"/>
    <col min="8990" max="8990" width="23.33203125" customWidth="1"/>
    <col min="8991" max="8991" width="22.5546875" customWidth="1"/>
    <col min="8992" max="8992" width="19.88671875" customWidth="1"/>
    <col min="8993" max="8993" width="22" customWidth="1"/>
    <col min="8994" max="8994" width="58.88671875" customWidth="1"/>
    <col min="8995" max="8997" width="0" hidden="1" customWidth="1"/>
    <col min="8998" max="8998" width="93.109375" customWidth="1"/>
    <col min="8999" max="8999" width="15" customWidth="1"/>
    <col min="9000" max="9000" width="13.6640625" customWidth="1"/>
    <col min="9001" max="9001" width="13.88671875" bestFit="1" customWidth="1"/>
    <col min="9219" max="9236" width="0" hidden="1" customWidth="1"/>
    <col min="9237" max="9237" width="0.109375" customWidth="1"/>
    <col min="9238" max="9238" width="19.88671875" customWidth="1"/>
    <col min="9239" max="9239" width="20.44140625" customWidth="1"/>
    <col min="9240" max="9240" width="21.109375" customWidth="1"/>
    <col min="9241" max="9241" width="23" customWidth="1"/>
    <col min="9242" max="9242" width="19.88671875" customWidth="1"/>
    <col min="9243" max="9243" width="26.5546875" customWidth="1"/>
    <col min="9244" max="9244" width="19.88671875" customWidth="1"/>
    <col min="9245" max="9245" width="21" customWidth="1"/>
    <col min="9246" max="9246" width="23.33203125" customWidth="1"/>
    <col min="9247" max="9247" width="22.5546875" customWidth="1"/>
    <col min="9248" max="9248" width="19.88671875" customWidth="1"/>
    <col min="9249" max="9249" width="22" customWidth="1"/>
    <col min="9250" max="9250" width="58.88671875" customWidth="1"/>
    <col min="9251" max="9253" width="0" hidden="1" customWidth="1"/>
    <col min="9254" max="9254" width="93.109375" customWidth="1"/>
    <col min="9255" max="9255" width="15" customWidth="1"/>
    <col min="9256" max="9256" width="13.6640625" customWidth="1"/>
    <col min="9257" max="9257" width="13.88671875" bestFit="1" customWidth="1"/>
    <col min="9475" max="9492" width="0" hidden="1" customWidth="1"/>
    <col min="9493" max="9493" width="0.109375" customWidth="1"/>
    <col min="9494" max="9494" width="19.88671875" customWidth="1"/>
    <col min="9495" max="9495" width="20.44140625" customWidth="1"/>
    <col min="9496" max="9496" width="21.109375" customWidth="1"/>
    <col min="9497" max="9497" width="23" customWidth="1"/>
    <col min="9498" max="9498" width="19.88671875" customWidth="1"/>
    <col min="9499" max="9499" width="26.5546875" customWidth="1"/>
    <col min="9500" max="9500" width="19.88671875" customWidth="1"/>
    <col min="9501" max="9501" width="21" customWidth="1"/>
    <col min="9502" max="9502" width="23.33203125" customWidth="1"/>
    <col min="9503" max="9503" width="22.5546875" customWidth="1"/>
    <col min="9504" max="9504" width="19.88671875" customWidth="1"/>
    <col min="9505" max="9505" width="22" customWidth="1"/>
    <col min="9506" max="9506" width="58.88671875" customWidth="1"/>
    <col min="9507" max="9509" width="0" hidden="1" customWidth="1"/>
    <col min="9510" max="9510" width="93.109375" customWidth="1"/>
    <col min="9511" max="9511" width="15" customWidth="1"/>
    <col min="9512" max="9512" width="13.6640625" customWidth="1"/>
    <col min="9513" max="9513" width="13.88671875" bestFit="1" customWidth="1"/>
    <col min="9731" max="9748" width="0" hidden="1" customWidth="1"/>
    <col min="9749" max="9749" width="0.109375" customWidth="1"/>
    <col min="9750" max="9750" width="19.88671875" customWidth="1"/>
    <col min="9751" max="9751" width="20.44140625" customWidth="1"/>
    <col min="9752" max="9752" width="21.109375" customWidth="1"/>
    <col min="9753" max="9753" width="23" customWidth="1"/>
    <col min="9754" max="9754" width="19.88671875" customWidth="1"/>
    <col min="9755" max="9755" width="26.5546875" customWidth="1"/>
    <col min="9756" max="9756" width="19.88671875" customWidth="1"/>
    <col min="9757" max="9757" width="21" customWidth="1"/>
    <col min="9758" max="9758" width="23.33203125" customWidth="1"/>
    <col min="9759" max="9759" width="22.5546875" customWidth="1"/>
    <col min="9760" max="9760" width="19.88671875" customWidth="1"/>
    <col min="9761" max="9761" width="22" customWidth="1"/>
    <col min="9762" max="9762" width="58.88671875" customWidth="1"/>
    <col min="9763" max="9765" width="0" hidden="1" customWidth="1"/>
    <col min="9766" max="9766" width="93.109375" customWidth="1"/>
    <col min="9767" max="9767" width="15" customWidth="1"/>
    <col min="9768" max="9768" width="13.6640625" customWidth="1"/>
    <col min="9769" max="9769" width="13.88671875" bestFit="1" customWidth="1"/>
    <col min="9987" max="10004" width="0" hidden="1" customWidth="1"/>
    <col min="10005" max="10005" width="0.109375" customWidth="1"/>
    <col min="10006" max="10006" width="19.88671875" customWidth="1"/>
    <col min="10007" max="10007" width="20.44140625" customWidth="1"/>
    <col min="10008" max="10008" width="21.109375" customWidth="1"/>
    <col min="10009" max="10009" width="23" customWidth="1"/>
    <col min="10010" max="10010" width="19.88671875" customWidth="1"/>
    <col min="10011" max="10011" width="26.5546875" customWidth="1"/>
    <col min="10012" max="10012" width="19.88671875" customWidth="1"/>
    <col min="10013" max="10013" width="21" customWidth="1"/>
    <col min="10014" max="10014" width="23.33203125" customWidth="1"/>
    <col min="10015" max="10015" width="22.5546875" customWidth="1"/>
    <col min="10016" max="10016" width="19.88671875" customWidth="1"/>
    <col min="10017" max="10017" width="22" customWidth="1"/>
    <col min="10018" max="10018" width="58.88671875" customWidth="1"/>
    <col min="10019" max="10021" width="0" hidden="1" customWidth="1"/>
    <col min="10022" max="10022" width="93.109375" customWidth="1"/>
    <col min="10023" max="10023" width="15" customWidth="1"/>
    <col min="10024" max="10024" width="13.6640625" customWidth="1"/>
    <col min="10025" max="10025" width="13.88671875" bestFit="1" customWidth="1"/>
    <col min="10243" max="10260" width="0" hidden="1" customWidth="1"/>
    <col min="10261" max="10261" width="0.109375" customWidth="1"/>
    <col min="10262" max="10262" width="19.88671875" customWidth="1"/>
    <col min="10263" max="10263" width="20.44140625" customWidth="1"/>
    <col min="10264" max="10264" width="21.109375" customWidth="1"/>
    <col min="10265" max="10265" width="23" customWidth="1"/>
    <col min="10266" max="10266" width="19.88671875" customWidth="1"/>
    <col min="10267" max="10267" width="26.5546875" customWidth="1"/>
    <col min="10268" max="10268" width="19.88671875" customWidth="1"/>
    <col min="10269" max="10269" width="21" customWidth="1"/>
    <col min="10270" max="10270" width="23.33203125" customWidth="1"/>
    <col min="10271" max="10271" width="22.5546875" customWidth="1"/>
    <col min="10272" max="10272" width="19.88671875" customWidth="1"/>
    <col min="10273" max="10273" width="22" customWidth="1"/>
    <col min="10274" max="10274" width="58.88671875" customWidth="1"/>
    <col min="10275" max="10277" width="0" hidden="1" customWidth="1"/>
    <col min="10278" max="10278" width="93.109375" customWidth="1"/>
    <col min="10279" max="10279" width="15" customWidth="1"/>
    <col min="10280" max="10280" width="13.6640625" customWidth="1"/>
    <col min="10281" max="10281" width="13.88671875" bestFit="1" customWidth="1"/>
    <col min="10499" max="10516" width="0" hidden="1" customWidth="1"/>
    <col min="10517" max="10517" width="0.109375" customWidth="1"/>
    <col min="10518" max="10518" width="19.88671875" customWidth="1"/>
    <col min="10519" max="10519" width="20.44140625" customWidth="1"/>
    <col min="10520" max="10520" width="21.109375" customWidth="1"/>
    <col min="10521" max="10521" width="23" customWidth="1"/>
    <col min="10522" max="10522" width="19.88671875" customWidth="1"/>
    <col min="10523" max="10523" width="26.5546875" customWidth="1"/>
    <col min="10524" max="10524" width="19.88671875" customWidth="1"/>
    <col min="10525" max="10525" width="21" customWidth="1"/>
    <col min="10526" max="10526" width="23.33203125" customWidth="1"/>
    <col min="10527" max="10527" width="22.5546875" customWidth="1"/>
    <col min="10528" max="10528" width="19.88671875" customWidth="1"/>
    <col min="10529" max="10529" width="22" customWidth="1"/>
    <col min="10530" max="10530" width="58.88671875" customWidth="1"/>
    <col min="10531" max="10533" width="0" hidden="1" customWidth="1"/>
    <col min="10534" max="10534" width="93.109375" customWidth="1"/>
    <col min="10535" max="10535" width="15" customWidth="1"/>
    <col min="10536" max="10536" width="13.6640625" customWidth="1"/>
    <col min="10537" max="10537" width="13.88671875" bestFit="1" customWidth="1"/>
    <col min="10755" max="10772" width="0" hidden="1" customWidth="1"/>
    <col min="10773" max="10773" width="0.109375" customWidth="1"/>
    <col min="10774" max="10774" width="19.88671875" customWidth="1"/>
    <col min="10775" max="10775" width="20.44140625" customWidth="1"/>
    <col min="10776" max="10776" width="21.109375" customWidth="1"/>
    <col min="10777" max="10777" width="23" customWidth="1"/>
    <col min="10778" max="10778" width="19.88671875" customWidth="1"/>
    <col min="10779" max="10779" width="26.5546875" customWidth="1"/>
    <col min="10780" max="10780" width="19.88671875" customWidth="1"/>
    <col min="10781" max="10781" width="21" customWidth="1"/>
    <col min="10782" max="10782" width="23.33203125" customWidth="1"/>
    <col min="10783" max="10783" width="22.5546875" customWidth="1"/>
    <col min="10784" max="10784" width="19.88671875" customWidth="1"/>
    <col min="10785" max="10785" width="22" customWidth="1"/>
    <col min="10786" max="10786" width="58.88671875" customWidth="1"/>
    <col min="10787" max="10789" width="0" hidden="1" customWidth="1"/>
    <col min="10790" max="10790" width="93.109375" customWidth="1"/>
    <col min="10791" max="10791" width="15" customWidth="1"/>
    <col min="10792" max="10792" width="13.6640625" customWidth="1"/>
    <col min="10793" max="10793" width="13.88671875" bestFit="1" customWidth="1"/>
    <col min="11011" max="11028" width="0" hidden="1" customWidth="1"/>
    <col min="11029" max="11029" width="0.109375" customWidth="1"/>
    <col min="11030" max="11030" width="19.88671875" customWidth="1"/>
    <col min="11031" max="11031" width="20.44140625" customWidth="1"/>
    <col min="11032" max="11032" width="21.109375" customWidth="1"/>
    <col min="11033" max="11033" width="23" customWidth="1"/>
    <col min="11034" max="11034" width="19.88671875" customWidth="1"/>
    <col min="11035" max="11035" width="26.5546875" customWidth="1"/>
    <col min="11036" max="11036" width="19.88671875" customWidth="1"/>
    <col min="11037" max="11037" width="21" customWidth="1"/>
    <col min="11038" max="11038" width="23.33203125" customWidth="1"/>
    <col min="11039" max="11039" width="22.5546875" customWidth="1"/>
    <col min="11040" max="11040" width="19.88671875" customWidth="1"/>
    <col min="11041" max="11041" width="22" customWidth="1"/>
    <col min="11042" max="11042" width="58.88671875" customWidth="1"/>
    <col min="11043" max="11045" width="0" hidden="1" customWidth="1"/>
    <col min="11046" max="11046" width="93.109375" customWidth="1"/>
    <col min="11047" max="11047" width="15" customWidth="1"/>
    <col min="11048" max="11048" width="13.6640625" customWidth="1"/>
    <col min="11049" max="11049" width="13.88671875" bestFit="1" customWidth="1"/>
    <col min="11267" max="11284" width="0" hidden="1" customWidth="1"/>
    <col min="11285" max="11285" width="0.109375" customWidth="1"/>
    <col min="11286" max="11286" width="19.88671875" customWidth="1"/>
    <col min="11287" max="11287" width="20.44140625" customWidth="1"/>
    <col min="11288" max="11288" width="21.109375" customWidth="1"/>
    <col min="11289" max="11289" width="23" customWidth="1"/>
    <col min="11290" max="11290" width="19.88671875" customWidth="1"/>
    <col min="11291" max="11291" width="26.5546875" customWidth="1"/>
    <col min="11292" max="11292" width="19.88671875" customWidth="1"/>
    <col min="11293" max="11293" width="21" customWidth="1"/>
    <col min="11294" max="11294" width="23.33203125" customWidth="1"/>
    <col min="11295" max="11295" width="22.5546875" customWidth="1"/>
    <col min="11296" max="11296" width="19.88671875" customWidth="1"/>
    <col min="11297" max="11297" width="22" customWidth="1"/>
    <col min="11298" max="11298" width="58.88671875" customWidth="1"/>
    <col min="11299" max="11301" width="0" hidden="1" customWidth="1"/>
    <col min="11302" max="11302" width="93.109375" customWidth="1"/>
    <col min="11303" max="11303" width="15" customWidth="1"/>
    <col min="11304" max="11304" width="13.6640625" customWidth="1"/>
    <col min="11305" max="11305" width="13.88671875" bestFit="1" customWidth="1"/>
    <col min="11523" max="11540" width="0" hidden="1" customWidth="1"/>
    <col min="11541" max="11541" width="0.109375" customWidth="1"/>
    <col min="11542" max="11542" width="19.88671875" customWidth="1"/>
    <col min="11543" max="11543" width="20.44140625" customWidth="1"/>
    <col min="11544" max="11544" width="21.109375" customWidth="1"/>
    <col min="11545" max="11545" width="23" customWidth="1"/>
    <col min="11546" max="11546" width="19.88671875" customWidth="1"/>
    <col min="11547" max="11547" width="26.5546875" customWidth="1"/>
    <col min="11548" max="11548" width="19.88671875" customWidth="1"/>
    <col min="11549" max="11549" width="21" customWidth="1"/>
    <col min="11550" max="11550" width="23.33203125" customWidth="1"/>
    <col min="11551" max="11551" width="22.5546875" customWidth="1"/>
    <col min="11552" max="11552" width="19.88671875" customWidth="1"/>
    <col min="11553" max="11553" width="22" customWidth="1"/>
    <col min="11554" max="11554" width="58.88671875" customWidth="1"/>
    <col min="11555" max="11557" width="0" hidden="1" customWidth="1"/>
    <col min="11558" max="11558" width="93.109375" customWidth="1"/>
    <col min="11559" max="11559" width="15" customWidth="1"/>
    <col min="11560" max="11560" width="13.6640625" customWidth="1"/>
    <col min="11561" max="11561" width="13.88671875" bestFit="1" customWidth="1"/>
    <col min="11779" max="11796" width="0" hidden="1" customWidth="1"/>
    <col min="11797" max="11797" width="0.109375" customWidth="1"/>
    <col min="11798" max="11798" width="19.88671875" customWidth="1"/>
    <col min="11799" max="11799" width="20.44140625" customWidth="1"/>
    <col min="11800" max="11800" width="21.109375" customWidth="1"/>
    <col min="11801" max="11801" width="23" customWidth="1"/>
    <col min="11802" max="11802" width="19.88671875" customWidth="1"/>
    <col min="11803" max="11803" width="26.5546875" customWidth="1"/>
    <col min="11804" max="11804" width="19.88671875" customWidth="1"/>
    <col min="11805" max="11805" width="21" customWidth="1"/>
    <col min="11806" max="11806" width="23.33203125" customWidth="1"/>
    <col min="11807" max="11807" width="22.5546875" customWidth="1"/>
    <col min="11808" max="11808" width="19.88671875" customWidth="1"/>
    <col min="11809" max="11809" width="22" customWidth="1"/>
    <col min="11810" max="11810" width="58.88671875" customWidth="1"/>
    <col min="11811" max="11813" width="0" hidden="1" customWidth="1"/>
    <col min="11814" max="11814" width="93.109375" customWidth="1"/>
    <col min="11815" max="11815" width="15" customWidth="1"/>
    <col min="11816" max="11816" width="13.6640625" customWidth="1"/>
    <col min="11817" max="11817" width="13.88671875" bestFit="1" customWidth="1"/>
    <col min="12035" max="12052" width="0" hidden="1" customWidth="1"/>
    <col min="12053" max="12053" width="0.109375" customWidth="1"/>
    <col min="12054" max="12054" width="19.88671875" customWidth="1"/>
    <col min="12055" max="12055" width="20.44140625" customWidth="1"/>
    <col min="12056" max="12056" width="21.109375" customWidth="1"/>
    <col min="12057" max="12057" width="23" customWidth="1"/>
    <col min="12058" max="12058" width="19.88671875" customWidth="1"/>
    <col min="12059" max="12059" width="26.5546875" customWidth="1"/>
    <col min="12060" max="12060" width="19.88671875" customWidth="1"/>
    <col min="12061" max="12061" width="21" customWidth="1"/>
    <col min="12062" max="12062" width="23.33203125" customWidth="1"/>
    <col min="12063" max="12063" width="22.5546875" customWidth="1"/>
    <col min="12064" max="12064" width="19.88671875" customWidth="1"/>
    <col min="12065" max="12065" width="22" customWidth="1"/>
    <col min="12066" max="12066" width="58.88671875" customWidth="1"/>
    <col min="12067" max="12069" width="0" hidden="1" customWidth="1"/>
    <col min="12070" max="12070" width="93.109375" customWidth="1"/>
    <col min="12071" max="12071" width="15" customWidth="1"/>
    <col min="12072" max="12072" width="13.6640625" customWidth="1"/>
    <col min="12073" max="12073" width="13.88671875" bestFit="1" customWidth="1"/>
    <col min="12291" max="12308" width="0" hidden="1" customWidth="1"/>
    <col min="12309" max="12309" width="0.109375" customWidth="1"/>
    <col min="12310" max="12310" width="19.88671875" customWidth="1"/>
    <col min="12311" max="12311" width="20.44140625" customWidth="1"/>
    <col min="12312" max="12312" width="21.109375" customWidth="1"/>
    <col min="12313" max="12313" width="23" customWidth="1"/>
    <col min="12314" max="12314" width="19.88671875" customWidth="1"/>
    <col min="12315" max="12315" width="26.5546875" customWidth="1"/>
    <col min="12316" max="12316" width="19.88671875" customWidth="1"/>
    <col min="12317" max="12317" width="21" customWidth="1"/>
    <col min="12318" max="12318" width="23.33203125" customWidth="1"/>
    <col min="12319" max="12319" width="22.5546875" customWidth="1"/>
    <col min="12320" max="12320" width="19.88671875" customWidth="1"/>
    <col min="12321" max="12321" width="22" customWidth="1"/>
    <col min="12322" max="12322" width="58.88671875" customWidth="1"/>
    <col min="12323" max="12325" width="0" hidden="1" customWidth="1"/>
    <col min="12326" max="12326" width="93.109375" customWidth="1"/>
    <col min="12327" max="12327" width="15" customWidth="1"/>
    <col min="12328" max="12328" width="13.6640625" customWidth="1"/>
    <col min="12329" max="12329" width="13.88671875" bestFit="1" customWidth="1"/>
    <col min="12547" max="12564" width="0" hidden="1" customWidth="1"/>
    <col min="12565" max="12565" width="0.109375" customWidth="1"/>
    <col min="12566" max="12566" width="19.88671875" customWidth="1"/>
    <col min="12567" max="12567" width="20.44140625" customWidth="1"/>
    <col min="12568" max="12568" width="21.109375" customWidth="1"/>
    <col min="12569" max="12569" width="23" customWidth="1"/>
    <col min="12570" max="12570" width="19.88671875" customWidth="1"/>
    <col min="12571" max="12571" width="26.5546875" customWidth="1"/>
    <col min="12572" max="12572" width="19.88671875" customWidth="1"/>
    <col min="12573" max="12573" width="21" customWidth="1"/>
    <col min="12574" max="12574" width="23.33203125" customWidth="1"/>
    <col min="12575" max="12575" width="22.5546875" customWidth="1"/>
    <col min="12576" max="12576" width="19.88671875" customWidth="1"/>
    <col min="12577" max="12577" width="22" customWidth="1"/>
    <col min="12578" max="12578" width="58.88671875" customWidth="1"/>
    <col min="12579" max="12581" width="0" hidden="1" customWidth="1"/>
    <col min="12582" max="12582" width="93.109375" customWidth="1"/>
    <col min="12583" max="12583" width="15" customWidth="1"/>
    <col min="12584" max="12584" width="13.6640625" customWidth="1"/>
    <col min="12585" max="12585" width="13.88671875" bestFit="1" customWidth="1"/>
    <col min="12803" max="12820" width="0" hidden="1" customWidth="1"/>
    <col min="12821" max="12821" width="0.109375" customWidth="1"/>
    <col min="12822" max="12822" width="19.88671875" customWidth="1"/>
    <col min="12823" max="12823" width="20.44140625" customWidth="1"/>
    <col min="12824" max="12824" width="21.109375" customWidth="1"/>
    <col min="12825" max="12825" width="23" customWidth="1"/>
    <col min="12826" max="12826" width="19.88671875" customWidth="1"/>
    <col min="12827" max="12827" width="26.5546875" customWidth="1"/>
    <col min="12828" max="12828" width="19.88671875" customWidth="1"/>
    <col min="12829" max="12829" width="21" customWidth="1"/>
    <col min="12830" max="12830" width="23.33203125" customWidth="1"/>
    <col min="12831" max="12831" width="22.5546875" customWidth="1"/>
    <col min="12832" max="12832" width="19.88671875" customWidth="1"/>
    <col min="12833" max="12833" width="22" customWidth="1"/>
    <col min="12834" max="12834" width="58.88671875" customWidth="1"/>
    <col min="12835" max="12837" width="0" hidden="1" customWidth="1"/>
    <col min="12838" max="12838" width="93.109375" customWidth="1"/>
    <col min="12839" max="12839" width="15" customWidth="1"/>
    <col min="12840" max="12840" width="13.6640625" customWidth="1"/>
    <col min="12841" max="12841" width="13.88671875" bestFit="1" customWidth="1"/>
    <col min="13059" max="13076" width="0" hidden="1" customWidth="1"/>
    <col min="13077" max="13077" width="0.109375" customWidth="1"/>
    <col min="13078" max="13078" width="19.88671875" customWidth="1"/>
    <col min="13079" max="13079" width="20.44140625" customWidth="1"/>
    <col min="13080" max="13080" width="21.109375" customWidth="1"/>
    <col min="13081" max="13081" width="23" customWidth="1"/>
    <col min="13082" max="13082" width="19.88671875" customWidth="1"/>
    <col min="13083" max="13083" width="26.5546875" customWidth="1"/>
    <col min="13084" max="13084" width="19.88671875" customWidth="1"/>
    <col min="13085" max="13085" width="21" customWidth="1"/>
    <col min="13086" max="13086" width="23.33203125" customWidth="1"/>
    <col min="13087" max="13087" width="22.5546875" customWidth="1"/>
    <col min="13088" max="13088" width="19.88671875" customWidth="1"/>
    <col min="13089" max="13089" width="22" customWidth="1"/>
    <col min="13090" max="13090" width="58.88671875" customWidth="1"/>
    <col min="13091" max="13093" width="0" hidden="1" customWidth="1"/>
    <col min="13094" max="13094" width="93.109375" customWidth="1"/>
    <col min="13095" max="13095" width="15" customWidth="1"/>
    <col min="13096" max="13096" width="13.6640625" customWidth="1"/>
    <col min="13097" max="13097" width="13.88671875" bestFit="1" customWidth="1"/>
    <col min="13315" max="13332" width="0" hidden="1" customWidth="1"/>
    <col min="13333" max="13333" width="0.109375" customWidth="1"/>
    <col min="13334" max="13334" width="19.88671875" customWidth="1"/>
    <col min="13335" max="13335" width="20.44140625" customWidth="1"/>
    <col min="13336" max="13336" width="21.109375" customWidth="1"/>
    <col min="13337" max="13337" width="23" customWidth="1"/>
    <col min="13338" max="13338" width="19.88671875" customWidth="1"/>
    <col min="13339" max="13339" width="26.5546875" customWidth="1"/>
    <col min="13340" max="13340" width="19.88671875" customWidth="1"/>
    <col min="13341" max="13341" width="21" customWidth="1"/>
    <col min="13342" max="13342" width="23.33203125" customWidth="1"/>
    <col min="13343" max="13343" width="22.5546875" customWidth="1"/>
    <col min="13344" max="13344" width="19.88671875" customWidth="1"/>
    <col min="13345" max="13345" width="22" customWidth="1"/>
    <col min="13346" max="13346" width="58.88671875" customWidth="1"/>
    <col min="13347" max="13349" width="0" hidden="1" customWidth="1"/>
    <col min="13350" max="13350" width="93.109375" customWidth="1"/>
    <col min="13351" max="13351" width="15" customWidth="1"/>
    <col min="13352" max="13352" width="13.6640625" customWidth="1"/>
    <col min="13353" max="13353" width="13.88671875" bestFit="1" customWidth="1"/>
    <col min="13571" max="13588" width="0" hidden="1" customWidth="1"/>
    <col min="13589" max="13589" width="0.109375" customWidth="1"/>
    <col min="13590" max="13590" width="19.88671875" customWidth="1"/>
    <col min="13591" max="13591" width="20.44140625" customWidth="1"/>
    <col min="13592" max="13592" width="21.109375" customWidth="1"/>
    <col min="13593" max="13593" width="23" customWidth="1"/>
    <col min="13594" max="13594" width="19.88671875" customWidth="1"/>
    <col min="13595" max="13595" width="26.5546875" customWidth="1"/>
    <col min="13596" max="13596" width="19.88671875" customWidth="1"/>
    <col min="13597" max="13597" width="21" customWidth="1"/>
    <col min="13598" max="13598" width="23.33203125" customWidth="1"/>
    <col min="13599" max="13599" width="22.5546875" customWidth="1"/>
    <col min="13600" max="13600" width="19.88671875" customWidth="1"/>
    <col min="13601" max="13601" width="22" customWidth="1"/>
    <col min="13602" max="13602" width="58.88671875" customWidth="1"/>
    <col min="13603" max="13605" width="0" hidden="1" customWidth="1"/>
    <col min="13606" max="13606" width="93.109375" customWidth="1"/>
    <col min="13607" max="13607" width="15" customWidth="1"/>
    <col min="13608" max="13608" width="13.6640625" customWidth="1"/>
    <col min="13609" max="13609" width="13.88671875" bestFit="1" customWidth="1"/>
    <col min="13827" max="13844" width="0" hidden="1" customWidth="1"/>
    <col min="13845" max="13845" width="0.109375" customWidth="1"/>
    <col min="13846" max="13846" width="19.88671875" customWidth="1"/>
    <col min="13847" max="13847" width="20.44140625" customWidth="1"/>
    <col min="13848" max="13848" width="21.109375" customWidth="1"/>
    <col min="13849" max="13849" width="23" customWidth="1"/>
    <col min="13850" max="13850" width="19.88671875" customWidth="1"/>
    <col min="13851" max="13851" width="26.5546875" customWidth="1"/>
    <col min="13852" max="13852" width="19.88671875" customWidth="1"/>
    <col min="13853" max="13853" width="21" customWidth="1"/>
    <col min="13854" max="13854" width="23.33203125" customWidth="1"/>
    <col min="13855" max="13855" width="22.5546875" customWidth="1"/>
    <col min="13856" max="13856" width="19.88671875" customWidth="1"/>
    <col min="13857" max="13857" width="22" customWidth="1"/>
    <col min="13858" max="13858" width="58.88671875" customWidth="1"/>
    <col min="13859" max="13861" width="0" hidden="1" customWidth="1"/>
    <col min="13862" max="13862" width="93.109375" customWidth="1"/>
    <col min="13863" max="13863" width="15" customWidth="1"/>
    <col min="13864" max="13864" width="13.6640625" customWidth="1"/>
    <col min="13865" max="13865" width="13.88671875" bestFit="1" customWidth="1"/>
    <col min="14083" max="14100" width="0" hidden="1" customWidth="1"/>
    <col min="14101" max="14101" width="0.109375" customWidth="1"/>
    <col min="14102" max="14102" width="19.88671875" customWidth="1"/>
    <col min="14103" max="14103" width="20.44140625" customWidth="1"/>
    <col min="14104" max="14104" width="21.109375" customWidth="1"/>
    <col min="14105" max="14105" width="23" customWidth="1"/>
    <col min="14106" max="14106" width="19.88671875" customWidth="1"/>
    <col min="14107" max="14107" width="26.5546875" customWidth="1"/>
    <col min="14108" max="14108" width="19.88671875" customWidth="1"/>
    <col min="14109" max="14109" width="21" customWidth="1"/>
    <col min="14110" max="14110" width="23.33203125" customWidth="1"/>
    <col min="14111" max="14111" width="22.5546875" customWidth="1"/>
    <col min="14112" max="14112" width="19.88671875" customWidth="1"/>
    <col min="14113" max="14113" width="22" customWidth="1"/>
    <col min="14114" max="14114" width="58.88671875" customWidth="1"/>
    <col min="14115" max="14117" width="0" hidden="1" customWidth="1"/>
    <col min="14118" max="14118" width="93.109375" customWidth="1"/>
    <col min="14119" max="14119" width="15" customWidth="1"/>
    <col min="14120" max="14120" width="13.6640625" customWidth="1"/>
    <col min="14121" max="14121" width="13.88671875" bestFit="1" customWidth="1"/>
    <col min="14339" max="14356" width="0" hidden="1" customWidth="1"/>
    <col min="14357" max="14357" width="0.109375" customWidth="1"/>
    <col min="14358" max="14358" width="19.88671875" customWidth="1"/>
    <col min="14359" max="14359" width="20.44140625" customWidth="1"/>
    <col min="14360" max="14360" width="21.109375" customWidth="1"/>
    <col min="14361" max="14361" width="23" customWidth="1"/>
    <col min="14362" max="14362" width="19.88671875" customWidth="1"/>
    <col min="14363" max="14363" width="26.5546875" customWidth="1"/>
    <col min="14364" max="14364" width="19.88671875" customWidth="1"/>
    <col min="14365" max="14365" width="21" customWidth="1"/>
    <col min="14366" max="14366" width="23.33203125" customWidth="1"/>
    <col min="14367" max="14367" width="22.5546875" customWidth="1"/>
    <col min="14368" max="14368" width="19.88671875" customWidth="1"/>
    <col min="14369" max="14369" width="22" customWidth="1"/>
    <col min="14370" max="14370" width="58.88671875" customWidth="1"/>
    <col min="14371" max="14373" width="0" hidden="1" customWidth="1"/>
    <col min="14374" max="14374" width="93.109375" customWidth="1"/>
    <col min="14375" max="14375" width="15" customWidth="1"/>
    <col min="14376" max="14376" width="13.6640625" customWidth="1"/>
    <col min="14377" max="14377" width="13.88671875" bestFit="1" customWidth="1"/>
    <col min="14595" max="14612" width="0" hidden="1" customWidth="1"/>
    <col min="14613" max="14613" width="0.109375" customWidth="1"/>
    <col min="14614" max="14614" width="19.88671875" customWidth="1"/>
    <col min="14615" max="14615" width="20.44140625" customWidth="1"/>
    <col min="14616" max="14616" width="21.109375" customWidth="1"/>
    <col min="14617" max="14617" width="23" customWidth="1"/>
    <col min="14618" max="14618" width="19.88671875" customWidth="1"/>
    <col min="14619" max="14619" width="26.5546875" customWidth="1"/>
    <col min="14620" max="14620" width="19.88671875" customWidth="1"/>
    <col min="14621" max="14621" width="21" customWidth="1"/>
    <col min="14622" max="14622" width="23.33203125" customWidth="1"/>
    <col min="14623" max="14623" width="22.5546875" customWidth="1"/>
    <col min="14624" max="14624" width="19.88671875" customWidth="1"/>
    <col min="14625" max="14625" width="22" customWidth="1"/>
    <col min="14626" max="14626" width="58.88671875" customWidth="1"/>
    <col min="14627" max="14629" width="0" hidden="1" customWidth="1"/>
    <col min="14630" max="14630" width="93.109375" customWidth="1"/>
    <col min="14631" max="14631" width="15" customWidth="1"/>
    <col min="14632" max="14632" width="13.6640625" customWidth="1"/>
    <col min="14633" max="14633" width="13.88671875" bestFit="1" customWidth="1"/>
    <col min="14851" max="14868" width="0" hidden="1" customWidth="1"/>
    <col min="14869" max="14869" width="0.109375" customWidth="1"/>
    <col min="14870" max="14870" width="19.88671875" customWidth="1"/>
    <col min="14871" max="14871" width="20.44140625" customWidth="1"/>
    <col min="14872" max="14872" width="21.109375" customWidth="1"/>
    <col min="14873" max="14873" width="23" customWidth="1"/>
    <col min="14874" max="14874" width="19.88671875" customWidth="1"/>
    <col min="14875" max="14875" width="26.5546875" customWidth="1"/>
    <col min="14876" max="14876" width="19.88671875" customWidth="1"/>
    <col min="14877" max="14877" width="21" customWidth="1"/>
    <col min="14878" max="14878" width="23.33203125" customWidth="1"/>
    <col min="14879" max="14879" width="22.5546875" customWidth="1"/>
    <col min="14880" max="14880" width="19.88671875" customWidth="1"/>
    <col min="14881" max="14881" width="22" customWidth="1"/>
    <col min="14882" max="14882" width="58.88671875" customWidth="1"/>
    <col min="14883" max="14885" width="0" hidden="1" customWidth="1"/>
    <col min="14886" max="14886" width="93.109375" customWidth="1"/>
    <col min="14887" max="14887" width="15" customWidth="1"/>
    <col min="14888" max="14888" width="13.6640625" customWidth="1"/>
    <col min="14889" max="14889" width="13.88671875" bestFit="1" customWidth="1"/>
    <col min="15107" max="15124" width="0" hidden="1" customWidth="1"/>
    <col min="15125" max="15125" width="0.109375" customWidth="1"/>
    <col min="15126" max="15126" width="19.88671875" customWidth="1"/>
    <col min="15127" max="15127" width="20.44140625" customWidth="1"/>
    <col min="15128" max="15128" width="21.109375" customWidth="1"/>
    <col min="15129" max="15129" width="23" customWidth="1"/>
    <col min="15130" max="15130" width="19.88671875" customWidth="1"/>
    <col min="15131" max="15131" width="26.5546875" customWidth="1"/>
    <col min="15132" max="15132" width="19.88671875" customWidth="1"/>
    <col min="15133" max="15133" width="21" customWidth="1"/>
    <col min="15134" max="15134" width="23.33203125" customWidth="1"/>
    <col min="15135" max="15135" width="22.5546875" customWidth="1"/>
    <col min="15136" max="15136" width="19.88671875" customWidth="1"/>
    <col min="15137" max="15137" width="22" customWidth="1"/>
    <col min="15138" max="15138" width="58.88671875" customWidth="1"/>
    <col min="15139" max="15141" width="0" hidden="1" customWidth="1"/>
    <col min="15142" max="15142" width="93.109375" customWidth="1"/>
    <col min="15143" max="15143" width="15" customWidth="1"/>
    <col min="15144" max="15144" width="13.6640625" customWidth="1"/>
    <col min="15145" max="15145" width="13.88671875" bestFit="1" customWidth="1"/>
    <col min="15363" max="15380" width="0" hidden="1" customWidth="1"/>
    <col min="15381" max="15381" width="0.109375" customWidth="1"/>
    <col min="15382" max="15382" width="19.88671875" customWidth="1"/>
    <col min="15383" max="15383" width="20.44140625" customWidth="1"/>
    <col min="15384" max="15384" width="21.109375" customWidth="1"/>
    <col min="15385" max="15385" width="23" customWidth="1"/>
    <col min="15386" max="15386" width="19.88671875" customWidth="1"/>
    <col min="15387" max="15387" width="26.5546875" customWidth="1"/>
    <col min="15388" max="15388" width="19.88671875" customWidth="1"/>
    <col min="15389" max="15389" width="21" customWidth="1"/>
    <col min="15390" max="15390" width="23.33203125" customWidth="1"/>
    <col min="15391" max="15391" width="22.5546875" customWidth="1"/>
    <col min="15392" max="15392" width="19.88671875" customWidth="1"/>
    <col min="15393" max="15393" width="22" customWidth="1"/>
    <col min="15394" max="15394" width="58.88671875" customWidth="1"/>
    <col min="15395" max="15397" width="0" hidden="1" customWidth="1"/>
    <col min="15398" max="15398" width="93.109375" customWidth="1"/>
    <col min="15399" max="15399" width="15" customWidth="1"/>
    <col min="15400" max="15400" width="13.6640625" customWidth="1"/>
    <col min="15401" max="15401" width="13.88671875" bestFit="1" customWidth="1"/>
    <col min="15619" max="15636" width="0" hidden="1" customWidth="1"/>
    <col min="15637" max="15637" width="0.109375" customWidth="1"/>
    <col min="15638" max="15638" width="19.88671875" customWidth="1"/>
    <col min="15639" max="15639" width="20.44140625" customWidth="1"/>
    <col min="15640" max="15640" width="21.109375" customWidth="1"/>
    <col min="15641" max="15641" width="23" customWidth="1"/>
    <col min="15642" max="15642" width="19.88671875" customWidth="1"/>
    <col min="15643" max="15643" width="26.5546875" customWidth="1"/>
    <col min="15644" max="15644" width="19.88671875" customWidth="1"/>
    <col min="15645" max="15645" width="21" customWidth="1"/>
    <col min="15646" max="15646" width="23.33203125" customWidth="1"/>
    <col min="15647" max="15647" width="22.5546875" customWidth="1"/>
    <col min="15648" max="15648" width="19.88671875" customWidth="1"/>
    <col min="15649" max="15649" width="22" customWidth="1"/>
    <col min="15650" max="15650" width="58.88671875" customWidth="1"/>
    <col min="15651" max="15653" width="0" hidden="1" customWidth="1"/>
    <col min="15654" max="15654" width="93.109375" customWidth="1"/>
    <col min="15655" max="15655" width="15" customWidth="1"/>
    <col min="15656" max="15656" width="13.6640625" customWidth="1"/>
    <col min="15657" max="15657" width="13.88671875" bestFit="1" customWidth="1"/>
    <col min="15875" max="15892" width="0" hidden="1" customWidth="1"/>
    <col min="15893" max="15893" width="0.109375" customWidth="1"/>
    <col min="15894" max="15894" width="19.88671875" customWidth="1"/>
    <col min="15895" max="15895" width="20.44140625" customWidth="1"/>
    <col min="15896" max="15896" width="21.109375" customWidth="1"/>
    <col min="15897" max="15897" width="23" customWidth="1"/>
    <col min="15898" max="15898" width="19.88671875" customWidth="1"/>
    <col min="15899" max="15899" width="26.5546875" customWidth="1"/>
    <col min="15900" max="15900" width="19.88671875" customWidth="1"/>
    <col min="15901" max="15901" width="21" customWidth="1"/>
    <col min="15902" max="15902" width="23.33203125" customWidth="1"/>
    <col min="15903" max="15903" width="22.5546875" customWidth="1"/>
    <col min="15904" max="15904" width="19.88671875" customWidth="1"/>
    <col min="15905" max="15905" width="22" customWidth="1"/>
    <col min="15906" max="15906" width="58.88671875" customWidth="1"/>
    <col min="15907" max="15909" width="0" hidden="1" customWidth="1"/>
    <col min="15910" max="15910" width="93.109375" customWidth="1"/>
    <col min="15911" max="15911" width="15" customWidth="1"/>
    <col min="15912" max="15912" width="13.6640625" customWidth="1"/>
    <col min="15913" max="15913" width="13.88671875" bestFit="1" customWidth="1"/>
    <col min="16131" max="16148" width="0" hidden="1" customWidth="1"/>
    <col min="16149" max="16149" width="0.109375" customWidth="1"/>
    <col min="16150" max="16150" width="19.88671875" customWidth="1"/>
    <col min="16151" max="16151" width="20.44140625" customWidth="1"/>
    <col min="16152" max="16152" width="21.109375" customWidth="1"/>
    <col min="16153" max="16153" width="23" customWidth="1"/>
    <col min="16154" max="16154" width="19.88671875" customWidth="1"/>
    <col min="16155" max="16155" width="26.5546875" customWidth="1"/>
    <col min="16156" max="16156" width="19.88671875" customWidth="1"/>
    <col min="16157" max="16157" width="21" customWidth="1"/>
    <col min="16158" max="16158" width="23.33203125" customWidth="1"/>
    <col min="16159" max="16159" width="22.5546875" customWidth="1"/>
    <col min="16160" max="16160" width="19.88671875" customWidth="1"/>
    <col min="16161" max="16161" width="22" customWidth="1"/>
    <col min="16162" max="16162" width="58.88671875" customWidth="1"/>
    <col min="16163" max="16165" width="0" hidden="1" customWidth="1"/>
    <col min="16166" max="16166" width="93.109375" customWidth="1"/>
    <col min="16167" max="16167" width="15" customWidth="1"/>
    <col min="16168" max="16168" width="13.6640625" customWidth="1"/>
    <col min="16169" max="16169" width="13.88671875" bestFit="1" customWidth="1"/>
  </cols>
  <sheetData>
    <row r="1" spans="1:40" ht="20.399999999999999" x14ac:dyDescent="0.35">
      <c r="H1" s="109" t="s">
        <v>0</v>
      </c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1"/>
    </row>
    <row r="2" spans="1:40" ht="20.399999999999999" x14ac:dyDescent="0.3">
      <c r="A2" s="112" t="s">
        <v>1</v>
      </c>
      <c r="B2" s="79">
        <v>2020</v>
      </c>
      <c r="C2" s="115"/>
      <c r="D2" s="115"/>
      <c r="E2" s="80"/>
      <c r="F2" s="1"/>
      <c r="G2" s="112" t="s">
        <v>1</v>
      </c>
      <c r="H2" s="89" t="s">
        <v>2</v>
      </c>
      <c r="I2" s="90"/>
      <c r="J2" s="91"/>
      <c r="K2" s="95" t="s">
        <v>3</v>
      </c>
      <c r="L2" s="96"/>
      <c r="M2" s="97"/>
      <c r="N2" s="95" t="s">
        <v>4</v>
      </c>
      <c r="O2" s="96"/>
      <c r="P2" s="97"/>
      <c r="Q2" s="92" t="s">
        <v>5</v>
      </c>
      <c r="R2" s="93"/>
      <c r="S2" s="94"/>
      <c r="T2" s="83" t="s">
        <v>6</v>
      </c>
      <c r="U2" s="84"/>
      <c r="V2" s="85"/>
      <c r="W2" s="95" t="s">
        <v>7</v>
      </c>
      <c r="X2" s="96"/>
      <c r="Y2" s="97"/>
      <c r="Z2" s="92" t="s">
        <v>8</v>
      </c>
      <c r="AA2" s="93"/>
      <c r="AB2" s="94"/>
      <c r="AC2" s="83" t="s">
        <v>9</v>
      </c>
      <c r="AD2" s="84"/>
      <c r="AE2" s="85"/>
      <c r="AF2" s="95" t="s">
        <v>10</v>
      </c>
      <c r="AG2" s="96"/>
      <c r="AH2" s="97"/>
      <c r="AI2" s="98" t="s">
        <v>11</v>
      </c>
      <c r="AJ2" s="101" t="s">
        <v>12</v>
      </c>
    </row>
    <row r="3" spans="1:40" ht="20.399999999999999" x14ac:dyDescent="0.3">
      <c r="A3" s="113"/>
      <c r="B3" s="104" t="s">
        <v>13</v>
      </c>
      <c r="C3" s="105"/>
      <c r="D3" s="106"/>
      <c r="E3" s="107" t="s">
        <v>14</v>
      </c>
      <c r="F3" s="1"/>
      <c r="G3" s="113"/>
      <c r="H3" s="89" t="s">
        <v>13</v>
      </c>
      <c r="I3" s="90"/>
      <c r="J3" s="91"/>
      <c r="K3" s="89" t="s">
        <v>13</v>
      </c>
      <c r="L3" s="90"/>
      <c r="M3" s="91"/>
      <c r="N3" s="89" t="s">
        <v>13</v>
      </c>
      <c r="O3" s="90"/>
      <c r="P3" s="91"/>
      <c r="Q3" s="83" t="s">
        <v>13</v>
      </c>
      <c r="R3" s="84"/>
      <c r="S3" s="85"/>
      <c r="T3" s="86" t="s">
        <v>13</v>
      </c>
      <c r="U3" s="87"/>
      <c r="V3" s="88"/>
      <c r="W3" s="89" t="s">
        <v>13</v>
      </c>
      <c r="X3" s="90"/>
      <c r="Y3" s="91"/>
      <c r="Z3" s="83" t="s">
        <v>13</v>
      </c>
      <c r="AA3" s="84"/>
      <c r="AB3" s="85"/>
      <c r="AC3" s="86" t="s">
        <v>13</v>
      </c>
      <c r="AD3" s="87"/>
      <c r="AE3" s="88"/>
      <c r="AF3" s="89" t="s">
        <v>13</v>
      </c>
      <c r="AG3" s="90"/>
      <c r="AH3" s="91"/>
      <c r="AI3" s="99"/>
      <c r="AJ3" s="102"/>
    </row>
    <row r="4" spans="1:40" ht="40.799999999999997" x14ac:dyDescent="0.3">
      <c r="A4" s="114"/>
      <c r="B4" s="2" t="s">
        <v>15</v>
      </c>
      <c r="C4" s="2" t="s">
        <v>16</v>
      </c>
      <c r="D4" s="2" t="s">
        <v>17</v>
      </c>
      <c r="E4" s="108"/>
      <c r="F4" s="1"/>
      <c r="G4" s="114"/>
      <c r="H4" s="3" t="s">
        <v>15</v>
      </c>
      <c r="I4" s="3" t="s">
        <v>16</v>
      </c>
      <c r="J4" s="3" t="s">
        <v>17</v>
      </c>
      <c r="K4" s="3" t="s">
        <v>15</v>
      </c>
      <c r="L4" s="3" t="s">
        <v>16</v>
      </c>
      <c r="M4" s="3" t="s">
        <v>17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16</v>
      </c>
      <c r="S4" s="3" t="s">
        <v>17</v>
      </c>
      <c r="T4" s="3" t="s">
        <v>18</v>
      </c>
      <c r="U4" s="3" t="s">
        <v>16</v>
      </c>
      <c r="V4" s="3" t="s">
        <v>19</v>
      </c>
      <c r="W4" s="3" t="s">
        <v>15</v>
      </c>
      <c r="X4" s="3" t="s">
        <v>16</v>
      </c>
      <c r="Y4" s="3" t="s">
        <v>19</v>
      </c>
      <c r="Z4" s="3" t="s">
        <v>18</v>
      </c>
      <c r="AA4" s="3" t="s">
        <v>16</v>
      </c>
      <c r="AB4" s="3" t="s">
        <v>19</v>
      </c>
      <c r="AC4" s="3" t="s">
        <v>18</v>
      </c>
      <c r="AD4" s="3" t="s">
        <v>16</v>
      </c>
      <c r="AE4" s="3" t="s">
        <v>19</v>
      </c>
      <c r="AF4" s="3" t="s">
        <v>15</v>
      </c>
      <c r="AG4" s="3" t="s">
        <v>16</v>
      </c>
      <c r="AH4" s="3" t="s">
        <v>19</v>
      </c>
      <c r="AI4" s="99"/>
      <c r="AJ4" s="102"/>
    </row>
    <row r="5" spans="1:40" ht="20.399999999999999" x14ac:dyDescent="0.3">
      <c r="A5" s="76" t="s">
        <v>20</v>
      </c>
      <c r="B5" s="2">
        <f>SUM(B8:B17)</f>
        <v>1552</v>
      </c>
      <c r="C5" s="2">
        <f>SUM(C8:C17)</f>
        <v>776</v>
      </c>
      <c r="D5" s="2">
        <f>SUM(D8:D17)</f>
        <v>776</v>
      </c>
      <c r="E5" s="79" t="s">
        <v>21</v>
      </c>
      <c r="F5" s="80"/>
      <c r="G5" s="76" t="s">
        <v>20</v>
      </c>
      <c r="H5" s="3">
        <f t="shared" ref="H5:T5" si="0">SUM(H8:H36)</f>
        <v>4725</v>
      </c>
      <c r="I5" s="3">
        <f t="shared" si="0"/>
        <v>2040</v>
      </c>
      <c r="J5" s="3">
        <f t="shared" si="0"/>
        <v>2685</v>
      </c>
      <c r="K5" s="3">
        <f t="shared" si="0"/>
        <v>920</v>
      </c>
      <c r="L5" s="3">
        <f t="shared" si="0"/>
        <v>700</v>
      </c>
      <c r="M5" s="3">
        <f t="shared" si="0"/>
        <v>220</v>
      </c>
      <c r="N5" s="3">
        <f t="shared" si="0"/>
        <v>77462.301999999996</v>
      </c>
      <c r="O5" s="3">
        <f t="shared" si="0"/>
        <v>10719.398000000001</v>
      </c>
      <c r="P5" s="3">
        <f t="shared" si="0"/>
        <v>66742.903999999995</v>
      </c>
      <c r="Q5" s="3">
        <f t="shared" si="0"/>
        <v>4090.7238200000002</v>
      </c>
      <c r="R5" s="3">
        <f t="shared" si="0"/>
        <v>2295.9396700000002</v>
      </c>
      <c r="S5" s="3">
        <f t="shared" si="0"/>
        <v>1794.78415</v>
      </c>
      <c r="T5" s="4" t="e">
        <f t="shared" si="0"/>
        <v>#REF!</v>
      </c>
      <c r="U5" s="4" t="e">
        <f>U7+#REF!</f>
        <v>#REF!</v>
      </c>
      <c r="V5" s="4" t="e">
        <f t="shared" ref="V5:AC5" si="1">SUM(V8:V36)</f>
        <v>#REF!</v>
      </c>
      <c r="W5" s="4">
        <f t="shared" si="1"/>
        <v>17637.18</v>
      </c>
      <c r="X5" s="4">
        <f t="shared" si="1"/>
        <v>9742.8109999999997</v>
      </c>
      <c r="Y5" s="4">
        <f t="shared" si="1"/>
        <v>7894.3689999999997</v>
      </c>
      <c r="Z5" s="4">
        <f t="shared" si="1"/>
        <v>7012.7117699999999</v>
      </c>
      <c r="AA5" s="4">
        <f t="shared" si="1"/>
        <v>4907.6055999999999</v>
      </c>
      <c r="AB5" s="4">
        <f t="shared" si="1"/>
        <v>2105.10617</v>
      </c>
      <c r="AC5" s="4">
        <f t="shared" si="1"/>
        <v>36481.998190000006</v>
      </c>
      <c r="AD5" s="4">
        <f>SUM(AD8:AD36)+AD6</f>
        <v>20002.204020000001</v>
      </c>
      <c r="AE5" s="4">
        <f>SUM(AE8:AE36)</f>
        <v>16468.12357</v>
      </c>
      <c r="AF5" s="4">
        <f>SUM(AF8:AF36)</f>
        <v>38105.527240000003</v>
      </c>
      <c r="AG5" s="4">
        <f>SUM(AG8:AG36)</f>
        <v>29875.317000000006</v>
      </c>
      <c r="AH5" s="4">
        <f>SUM(AH8:AH36)</f>
        <v>8230.2102400000003</v>
      </c>
      <c r="AI5" s="100"/>
      <c r="AJ5" s="103"/>
    </row>
    <row r="6" spans="1:40" s="11" customFormat="1" ht="20.399999999999999" x14ac:dyDescent="0.3">
      <c r="A6" s="77"/>
      <c r="B6" s="5"/>
      <c r="C6" s="5"/>
      <c r="D6" s="5"/>
      <c r="E6" s="6"/>
      <c r="F6" s="7"/>
      <c r="G6" s="77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5"/>
      <c r="U6" s="5"/>
      <c r="V6" s="5"/>
      <c r="W6" s="5"/>
      <c r="X6" s="5"/>
      <c r="Y6" s="5"/>
      <c r="Z6" s="5"/>
      <c r="AA6" s="5" t="e">
        <f>#REF!+#REF!+#REF!</f>
        <v>#REF!</v>
      </c>
      <c r="AB6" s="5"/>
      <c r="AC6" s="5"/>
      <c r="AD6" s="5">
        <v>-11.6706</v>
      </c>
      <c r="AE6" s="5">
        <v>-11.6706</v>
      </c>
      <c r="AF6" s="5"/>
      <c r="AG6" s="5"/>
      <c r="AH6" s="5"/>
      <c r="AI6" s="9" t="s">
        <v>22</v>
      </c>
      <c r="AJ6" s="10"/>
    </row>
    <row r="7" spans="1:40" s="19" customFormat="1" ht="20.399999999999999" x14ac:dyDescent="0.3">
      <c r="A7" s="77"/>
      <c r="B7" s="12"/>
      <c r="C7" s="12"/>
      <c r="D7" s="12"/>
      <c r="E7" s="13"/>
      <c r="F7" s="14"/>
      <c r="G7" s="77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6" t="e">
        <f>SUM(T8:T36)-#REF!-#REF!-#REF!-#REF!-#REF!-#REF!-#REF!-#REF!-#REF!</f>
        <v>#REF!</v>
      </c>
      <c r="U7" s="16" t="e">
        <f>SUM(U8:U36)-#REF!-#REF!-#REF!-#REF!-#REF!-#REF!-#REF!-#REF!-#REF!</f>
        <v>#REF!</v>
      </c>
      <c r="V7" s="16" t="e">
        <f>SUM(V8:V36)-#REF!-#REF!-#REF!-#REF!-#REF!-#REF!-#REF!-#REF!-#REF!</f>
        <v>#REF!</v>
      </c>
      <c r="W7" s="16" t="e">
        <f>SUM(W8:W36)-#REF!-#REF!-#REF!-#REF!-#REF!-#REF!-#REF!-#REF!-#REF!</f>
        <v>#REF!</v>
      </c>
      <c r="X7" s="16" t="e">
        <f>SUM(X8:X36)-#REF!-#REF!-#REF!-#REF!-#REF!-#REF!-#REF!-#REF!-#REF!</f>
        <v>#REF!</v>
      </c>
      <c r="Y7" s="16" t="e">
        <f>SUM(Y8:Y36)-#REF!-#REF!-#REF!-#REF!-#REF!-#REF!-#REF!-#REF!-#REF!-#REF!-#REF!-#REF!</f>
        <v>#REF!</v>
      </c>
      <c r="Z7" s="16" t="e">
        <f>SUM(Z8:Z36)-#REF!-#REF!-#REF!-#REF!-#REF!-#REF!-#REF!-#REF!-#REF!-#REF!-#REF!</f>
        <v>#REF!</v>
      </c>
      <c r="AA7" s="16" t="e">
        <f>SUM(AA8:AA36)-#REF!-#REF!-#REF!-#REF!-#REF!-#REF!-#REF!-#REF!-#REF!-#REF!-#REF!-#REF!-#REF!-#REF!</f>
        <v>#REF!</v>
      </c>
      <c r="AB7" s="16" t="e">
        <f>SUM(AB8:AB36)-#REF!-#REF!-#REF!-#REF!-#REF!-#REF!-#REF!-#REF!-#REF!-#REF!-#REF!-#REF!</f>
        <v>#REF!</v>
      </c>
      <c r="AC7" s="16">
        <f>AD7+AE7</f>
        <v>36481.998189999998</v>
      </c>
      <c r="AD7" s="16">
        <f>SUM(AD8:AD36)</f>
        <v>20013.874620000002</v>
      </c>
      <c r="AE7" s="16">
        <f>SUM(AE8:AE36)</f>
        <v>16468.12357</v>
      </c>
      <c r="AF7" s="16">
        <f>SUM(AF8:AF36)</f>
        <v>38105.527240000003</v>
      </c>
      <c r="AG7" s="16">
        <f>SUM(AG8:AG36)</f>
        <v>29875.317000000006</v>
      </c>
      <c r="AH7" s="16">
        <f>SUM(AH8:AH36)</f>
        <v>8230.2102400000003</v>
      </c>
      <c r="AI7" s="17" t="s">
        <v>23</v>
      </c>
      <c r="AJ7" s="18"/>
      <c r="AM7" s="20"/>
    </row>
    <row r="8" spans="1:40" ht="62.4" customHeight="1" x14ac:dyDescent="0.3">
      <c r="A8" s="77"/>
      <c r="B8" s="21">
        <f>C8+D8</f>
        <v>1060</v>
      </c>
      <c r="C8" s="21">
        <v>530</v>
      </c>
      <c r="D8" s="21">
        <v>530</v>
      </c>
      <c r="E8" s="22" t="s">
        <v>24</v>
      </c>
      <c r="F8" s="22" t="s">
        <v>25</v>
      </c>
      <c r="G8" s="77"/>
      <c r="H8" s="3"/>
      <c r="I8" s="23"/>
      <c r="J8" s="23"/>
      <c r="K8" s="3"/>
      <c r="L8" s="24"/>
      <c r="M8" s="24"/>
      <c r="N8" s="3">
        <f t="shared" ref="N8:N29" si="2">O8+P8</f>
        <v>1948.05</v>
      </c>
      <c r="O8" s="24">
        <v>1363.05</v>
      </c>
      <c r="P8" s="24">
        <v>585</v>
      </c>
      <c r="Q8" s="25">
        <f>R8+S8</f>
        <v>1254.8193200000001</v>
      </c>
      <c r="R8" s="23">
        <v>877.98742000000004</v>
      </c>
      <c r="S8" s="23">
        <v>376.83190000000002</v>
      </c>
      <c r="T8" s="26">
        <f>U8+V8</f>
        <v>693.23067999999989</v>
      </c>
      <c r="U8" s="27">
        <f t="shared" ref="U8:V9" si="3">I8+L8+O8-R8</f>
        <v>485.06257999999991</v>
      </c>
      <c r="V8" s="27">
        <f t="shared" si="3"/>
        <v>208.16809999999998</v>
      </c>
      <c r="W8" s="27">
        <f t="shared" ref="W8:W29" si="4">X8+Y8</f>
        <v>0</v>
      </c>
      <c r="X8" s="27"/>
      <c r="Y8" s="28"/>
      <c r="Z8" s="27">
        <f t="shared" ref="Z8:Z29" si="5">AA8+AB8</f>
        <v>0</v>
      </c>
      <c r="AA8" s="27"/>
      <c r="AB8" s="27"/>
      <c r="AC8" s="116">
        <f t="shared" ref="AC8:AC30" si="6">AD8+AE8</f>
        <v>693.23067999999989</v>
      </c>
      <c r="AD8" s="116">
        <f t="shared" ref="AD8:AE29" si="7">U8+X8-AA8</f>
        <v>485.06257999999991</v>
      </c>
      <c r="AE8" s="116">
        <f t="shared" si="7"/>
        <v>208.16809999999998</v>
      </c>
      <c r="AF8" s="116">
        <f>AG8+AH8</f>
        <v>0</v>
      </c>
      <c r="AG8" s="116">
        <v>0</v>
      </c>
      <c r="AH8" s="116">
        <v>0</v>
      </c>
      <c r="AI8" s="29" t="s">
        <v>26</v>
      </c>
      <c r="AJ8" s="30"/>
      <c r="AM8" s="31"/>
      <c r="AN8" s="31"/>
    </row>
    <row r="9" spans="1:40" ht="139.80000000000001" customHeight="1" x14ac:dyDescent="0.3">
      <c r="A9" s="77"/>
      <c r="B9" s="21">
        <f>C9+D9</f>
        <v>182</v>
      </c>
      <c r="C9" s="21">
        <v>91</v>
      </c>
      <c r="D9" s="21">
        <f>76+15</f>
        <v>91</v>
      </c>
      <c r="E9" s="22" t="s">
        <v>27</v>
      </c>
      <c r="F9" s="22" t="s">
        <v>25</v>
      </c>
      <c r="G9" s="77"/>
      <c r="H9" s="3"/>
      <c r="I9" s="23"/>
      <c r="J9" s="23"/>
      <c r="K9" s="3"/>
      <c r="L9" s="24"/>
      <c r="M9" s="24"/>
      <c r="N9" s="3">
        <f t="shared" si="2"/>
        <v>1471.4639999999999</v>
      </c>
      <c r="O9" s="24"/>
      <c r="P9" s="24">
        <v>1471.4639999999999</v>
      </c>
      <c r="Q9" s="25">
        <f>R9+S9</f>
        <v>0</v>
      </c>
      <c r="R9" s="23"/>
      <c r="S9" s="23"/>
      <c r="T9" s="26">
        <f>U9+V9</f>
        <v>1471.4639999999999</v>
      </c>
      <c r="U9" s="27">
        <f t="shared" si="3"/>
        <v>0</v>
      </c>
      <c r="V9" s="27">
        <f t="shared" si="3"/>
        <v>1471.4639999999999</v>
      </c>
      <c r="W9" s="27">
        <f t="shared" si="4"/>
        <v>5093.5110000000004</v>
      </c>
      <c r="X9" s="27">
        <f>3428.511+1165</f>
        <v>4593.5110000000004</v>
      </c>
      <c r="Y9" s="28">
        <v>500</v>
      </c>
      <c r="Z9" s="27">
        <f t="shared" si="5"/>
        <v>0</v>
      </c>
      <c r="AA9" s="27"/>
      <c r="AB9" s="27"/>
      <c r="AC9" s="116">
        <f t="shared" si="6"/>
        <v>6564.9750000000004</v>
      </c>
      <c r="AD9" s="116">
        <f>U9+X9-AA9</f>
        <v>4593.5110000000004</v>
      </c>
      <c r="AE9" s="116">
        <f t="shared" si="7"/>
        <v>1971.4639999999999</v>
      </c>
      <c r="AF9" s="116">
        <f t="shared" ref="AF9:AF30" si="8">AG9+AH9</f>
        <v>0</v>
      </c>
      <c r="AG9" s="116">
        <v>0</v>
      </c>
      <c r="AH9" s="116">
        <v>0</v>
      </c>
      <c r="AI9" s="29" t="s">
        <v>28</v>
      </c>
      <c r="AJ9" s="30"/>
      <c r="AL9" t="s">
        <v>29</v>
      </c>
    </row>
    <row r="10" spans="1:40" ht="55.8" customHeight="1" x14ac:dyDescent="0.3">
      <c r="A10" s="77"/>
      <c r="B10" s="21">
        <f>C10+D10</f>
        <v>10</v>
      </c>
      <c r="C10" s="21">
        <v>5</v>
      </c>
      <c r="D10" s="21">
        <v>5</v>
      </c>
      <c r="E10" s="22" t="s">
        <v>30</v>
      </c>
      <c r="F10" s="32" t="s">
        <v>31</v>
      </c>
      <c r="G10" s="77"/>
      <c r="H10" s="3"/>
      <c r="I10" s="23"/>
      <c r="J10" s="23"/>
      <c r="K10" s="3"/>
      <c r="L10" s="24"/>
      <c r="M10" s="24"/>
      <c r="N10" s="3">
        <f t="shared" si="2"/>
        <v>0</v>
      </c>
      <c r="O10" s="24"/>
      <c r="P10" s="24"/>
      <c r="Q10" s="25"/>
      <c r="R10" s="23"/>
      <c r="S10" s="23"/>
      <c r="T10" s="26"/>
      <c r="U10" s="27"/>
      <c r="V10" s="27"/>
      <c r="W10" s="27">
        <f t="shared" si="4"/>
        <v>1665</v>
      </c>
      <c r="X10" s="27">
        <v>1165</v>
      </c>
      <c r="Y10" s="28">
        <v>500</v>
      </c>
      <c r="Z10" s="27">
        <f t="shared" si="5"/>
        <v>0</v>
      </c>
      <c r="AA10" s="27"/>
      <c r="AB10" s="27"/>
      <c r="AC10" s="116">
        <f t="shared" si="6"/>
        <v>1665</v>
      </c>
      <c r="AD10" s="116">
        <f t="shared" si="7"/>
        <v>1165</v>
      </c>
      <c r="AE10" s="116">
        <f t="shared" si="7"/>
        <v>500</v>
      </c>
      <c r="AF10" s="116">
        <f t="shared" si="8"/>
        <v>604.46</v>
      </c>
      <c r="AG10" s="116">
        <v>0</v>
      </c>
      <c r="AH10" s="116">
        <v>604.46</v>
      </c>
      <c r="AI10" s="33" t="s">
        <v>32</v>
      </c>
      <c r="AJ10" s="81"/>
    </row>
    <row r="11" spans="1:40" ht="118.8" customHeight="1" x14ac:dyDescent="0.3">
      <c r="A11" s="77"/>
      <c r="B11" s="21">
        <f>C11+D11</f>
        <v>300</v>
      </c>
      <c r="C11" s="21">
        <v>150</v>
      </c>
      <c r="D11" s="21">
        <v>150</v>
      </c>
      <c r="E11" s="22" t="s">
        <v>33</v>
      </c>
      <c r="F11" s="32" t="s">
        <v>31</v>
      </c>
      <c r="G11" s="77"/>
      <c r="H11" s="3"/>
      <c r="I11" s="23"/>
      <c r="J11" s="23"/>
      <c r="K11" s="3"/>
      <c r="L11" s="24"/>
      <c r="M11" s="24"/>
      <c r="N11" s="3">
        <f t="shared" si="2"/>
        <v>0</v>
      </c>
      <c r="O11" s="24"/>
      <c r="P11" s="24"/>
      <c r="Q11" s="25"/>
      <c r="R11" s="23"/>
      <c r="S11" s="23"/>
      <c r="T11" s="26"/>
      <c r="U11" s="27"/>
      <c r="V11" s="27"/>
      <c r="W11" s="27">
        <f t="shared" si="4"/>
        <v>2257.7399999999998</v>
      </c>
      <c r="X11" s="27">
        <v>1579.74</v>
      </c>
      <c r="Y11" s="28">
        <v>678</v>
      </c>
      <c r="Z11" s="27">
        <f t="shared" si="5"/>
        <v>1500</v>
      </c>
      <c r="AA11" s="27">
        <v>1049.54955</v>
      </c>
      <c r="AB11" s="27">
        <v>450.45044999999999</v>
      </c>
      <c r="AC11" s="116">
        <f t="shared" si="6"/>
        <v>757.74</v>
      </c>
      <c r="AD11" s="116">
        <f t="shared" si="7"/>
        <v>530.19045000000006</v>
      </c>
      <c r="AE11" s="116">
        <f t="shared" si="7"/>
        <v>227.54955000000001</v>
      </c>
      <c r="AF11" s="116">
        <f t="shared" si="8"/>
        <v>0</v>
      </c>
      <c r="AG11" s="116">
        <v>0</v>
      </c>
      <c r="AH11" s="116">
        <v>0</v>
      </c>
      <c r="AI11" s="33" t="s">
        <v>34</v>
      </c>
      <c r="AJ11" s="82"/>
    </row>
    <row r="12" spans="1:40" ht="93.6" x14ac:dyDescent="0.3">
      <c r="A12" s="77"/>
      <c r="B12" s="21"/>
      <c r="C12" s="21"/>
      <c r="D12" s="21"/>
      <c r="E12" s="22"/>
      <c r="F12" s="32"/>
      <c r="G12" s="77"/>
      <c r="H12" s="3">
        <f>I12+J12</f>
        <v>4260</v>
      </c>
      <c r="I12" s="23">
        <v>2040</v>
      </c>
      <c r="J12" s="23">
        <v>2220</v>
      </c>
      <c r="K12" s="3">
        <f>L12+M12</f>
        <v>220</v>
      </c>
      <c r="L12" s="24">
        <v>200</v>
      </c>
      <c r="M12" s="24">
        <v>20</v>
      </c>
      <c r="N12" s="3">
        <f t="shared" si="2"/>
        <v>0</v>
      </c>
      <c r="O12" s="24"/>
      <c r="P12" s="24"/>
      <c r="Q12" s="25">
        <f>R12+S12</f>
        <v>2835.9045000000001</v>
      </c>
      <c r="R12" s="23">
        <v>1417.95225</v>
      </c>
      <c r="S12" s="23">
        <v>1417.95225</v>
      </c>
      <c r="T12" s="26" t="e">
        <f>U12+V12</f>
        <v>#REF!</v>
      </c>
      <c r="U12" s="27" t="e">
        <f>I12+L12+O12-R12-#REF!</f>
        <v>#REF!</v>
      </c>
      <c r="V12" s="27" t="e">
        <f>J12+M12+P12-S12-#REF!</f>
        <v>#REF!</v>
      </c>
      <c r="W12" s="27">
        <f t="shared" si="4"/>
        <v>0</v>
      </c>
      <c r="X12" s="27"/>
      <c r="Y12" s="28"/>
      <c r="Z12" s="27">
        <f t="shared" si="5"/>
        <v>0</v>
      </c>
      <c r="AA12" s="27"/>
      <c r="AB12" s="27">
        <v>0</v>
      </c>
      <c r="AC12" s="116">
        <f t="shared" si="6"/>
        <v>1629.41608</v>
      </c>
      <c r="AD12" s="116">
        <v>814.70803999999998</v>
      </c>
      <c r="AE12" s="116">
        <v>814.70803999999998</v>
      </c>
      <c r="AF12" s="116">
        <f t="shared" si="8"/>
        <v>0</v>
      </c>
      <c r="AG12" s="117">
        <v>0</v>
      </c>
      <c r="AH12" s="117">
        <v>0</v>
      </c>
      <c r="AI12" s="34" t="s">
        <v>35</v>
      </c>
      <c r="AJ12" s="30"/>
      <c r="AL12" t="s">
        <v>29</v>
      </c>
    </row>
    <row r="13" spans="1:40" ht="62.4" x14ac:dyDescent="0.3">
      <c r="A13" s="77"/>
      <c r="B13" s="21"/>
      <c r="C13" s="21"/>
      <c r="D13" s="21"/>
      <c r="E13" s="22"/>
      <c r="F13" s="32"/>
      <c r="G13" s="77"/>
      <c r="H13" s="3">
        <f>I13+J13</f>
        <v>0</v>
      </c>
      <c r="I13" s="23"/>
      <c r="J13" s="23"/>
      <c r="K13" s="3">
        <f>L13+M13</f>
        <v>1000</v>
      </c>
      <c r="L13" s="24">
        <v>500</v>
      </c>
      <c r="M13" s="24">
        <v>500</v>
      </c>
      <c r="N13" s="3">
        <f t="shared" si="2"/>
        <v>0</v>
      </c>
      <c r="O13" s="24"/>
      <c r="P13" s="24"/>
      <c r="Q13" s="25"/>
      <c r="R13" s="23"/>
      <c r="S13" s="23"/>
      <c r="T13" s="26"/>
      <c r="U13" s="27"/>
      <c r="V13" s="27"/>
      <c r="W13" s="27">
        <f t="shared" si="4"/>
        <v>879.12</v>
      </c>
      <c r="X13" s="27">
        <v>615.12</v>
      </c>
      <c r="Y13" s="28">
        <v>264</v>
      </c>
      <c r="Z13" s="27">
        <f t="shared" si="5"/>
        <v>0</v>
      </c>
      <c r="AA13" s="27"/>
      <c r="AB13" s="27"/>
      <c r="AC13" s="116">
        <f t="shared" si="6"/>
        <v>879.12</v>
      </c>
      <c r="AD13" s="116">
        <f t="shared" si="7"/>
        <v>615.12</v>
      </c>
      <c r="AE13" s="116">
        <f t="shared" si="7"/>
        <v>264</v>
      </c>
      <c r="AF13" s="116">
        <f t="shared" si="8"/>
        <v>0</v>
      </c>
      <c r="AG13" s="116">
        <v>0</v>
      </c>
      <c r="AH13" s="116">
        <v>0</v>
      </c>
      <c r="AI13" s="29" t="s">
        <v>36</v>
      </c>
      <c r="AJ13" s="30"/>
      <c r="AK13" s="35"/>
      <c r="AL13" s="35"/>
    </row>
    <row r="14" spans="1:40" ht="93.6" x14ac:dyDescent="0.3">
      <c r="A14" s="77"/>
      <c r="B14" s="21"/>
      <c r="C14" s="21"/>
      <c r="D14" s="21"/>
      <c r="E14" s="22"/>
      <c r="F14" s="32"/>
      <c r="G14" s="77"/>
      <c r="H14" s="3"/>
      <c r="I14" s="23"/>
      <c r="J14" s="23"/>
      <c r="K14" s="3"/>
      <c r="L14" s="24"/>
      <c r="M14" s="24"/>
      <c r="N14" s="3"/>
      <c r="O14" s="24"/>
      <c r="P14" s="24"/>
      <c r="Q14" s="25"/>
      <c r="R14" s="23"/>
      <c r="S14" s="23"/>
      <c r="T14" s="26">
        <f>U14+V14</f>
        <v>23.341200000000001</v>
      </c>
      <c r="U14" s="27">
        <v>11.6706</v>
      </c>
      <c r="V14" s="27">
        <v>11.6706</v>
      </c>
      <c r="W14" s="27"/>
      <c r="X14" s="27"/>
      <c r="Y14" s="28"/>
      <c r="Z14" s="27"/>
      <c r="AA14" s="27"/>
      <c r="AB14" s="27"/>
      <c r="AC14" s="116">
        <f>AD14+AE14</f>
        <v>23.341200000000001</v>
      </c>
      <c r="AD14" s="116">
        <v>11.6706</v>
      </c>
      <c r="AE14" s="116">
        <v>11.6706</v>
      </c>
      <c r="AF14" s="116">
        <f t="shared" si="8"/>
        <v>0</v>
      </c>
      <c r="AG14" s="116">
        <v>0</v>
      </c>
      <c r="AH14" s="116">
        <v>0</v>
      </c>
      <c r="AI14" s="29" t="s">
        <v>37</v>
      </c>
      <c r="AJ14" s="30"/>
      <c r="AK14" s="35"/>
      <c r="AL14" s="35"/>
    </row>
    <row r="15" spans="1:40" ht="124.8" x14ac:dyDescent="0.3">
      <c r="A15" s="77"/>
      <c r="B15" s="21"/>
      <c r="C15" s="21"/>
      <c r="D15" s="21"/>
      <c r="E15" s="22"/>
      <c r="F15" s="32"/>
      <c r="G15" s="77"/>
      <c r="H15" s="3">
        <f>I15+J15</f>
        <v>465</v>
      </c>
      <c r="I15" s="23"/>
      <c r="J15" s="23">
        <v>465</v>
      </c>
      <c r="K15" s="3">
        <f>L15+M15</f>
        <v>-300</v>
      </c>
      <c r="L15" s="24"/>
      <c r="M15" s="24">
        <v>-300</v>
      </c>
      <c r="N15" s="3">
        <f t="shared" si="2"/>
        <v>-120</v>
      </c>
      <c r="O15" s="24"/>
      <c r="P15" s="24">
        <v>-120</v>
      </c>
      <c r="Q15" s="25">
        <f>R15+S15</f>
        <v>0</v>
      </c>
      <c r="R15" s="23"/>
      <c r="S15" s="23"/>
      <c r="T15" s="26">
        <f>U15+V15</f>
        <v>45</v>
      </c>
      <c r="U15" s="27">
        <f>I15+L15+O15-R15</f>
        <v>0</v>
      </c>
      <c r="V15" s="27">
        <f>J15+M15+P15-S15</f>
        <v>45</v>
      </c>
      <c r="W15" s="27">
        <f t="shared" si="4"/>
        <v>0</v>
      </c>
      <c r="X15" s="27"/>
      <c r="Y15" s="28"/>
      <c r="Z15" s="27">
        <f t="shared" si="5"/>
        <v>0</v>
      </c>
      <c r="AA15" s="27"/>
      <c r="AB15" s="27"/>
      <c r="AC15" s="116">
        <f t="shared" ref="AC15:AC19" si="9">AD15+AE15</f>
        <v>45</v>
      </c>
      <c r="AD15" s="116">
        <f t="shared" si="7"/>
        <v>0</v>
      </c>
      <c r="AE15" s="116">
        <f t="shared" si="7"/>
        <v>45</v>
      </c>
      <c r="AF15" s="116">
        <f t="shared" si="8"/>
        <v>0</v>
      </c>
      <c r="AG15" s="116">
        <v>0</v>
      </c>
      <c r="AH15" s="116">
        <v>0</v>
      </c>
      <c r="AI15" s="29" t="s">
        <v>38</v>
      </c>
      <c r="AJ15" s="30"/>
      <c r="AL15" t="s">
        <v>29</v>
      </c>
    </row>
    <row r="16" spans="1:40" s="40" customFormat="1" ht="93.6" x14ac:dyDescent="0.3">
      <c r="A16" s="77"/>
      <c r="B16" s="36"/>
      <c r="C16" s="36"/>
      <c r="D16" s="36"/>
      <c r="E16" s="37"/>
      <c r="F16" s="38"/>
      <c r="G16" s="77"/>
      <c r="H16" s="3"/>
      <c r="I16" s="23"/>
      <c r="J16" s="23"/>
      <c r="K16" s="3"/>
      <c r="L16" s="24"/>
      <c r="M16" s="24"/>
      <c r="N16" s="3"/>
      <c r="O16" s="24"/>
      <c r="P16" s="24"/>
      <c r="Q16" s="25"/>
      <c r="R16" s="23"/>
      <c r="S16" s="23"/>
      <c r="T16" s="26"/>
      <c r="U16" s="27"/>
      <c r="V16" s="27"/>
      <c r="W16" s="27">
        <f t="shared" si="4"/>
        <v>1648.35</v>
      </c>
      <c r="X16" s="27">
        <v>1153.3499999999999</v>
      </c>
      <c r="Y16" s="28">
        <v>495</v>
      </c>
      <c r="Z16" s="27">
        <f>AA16+AB16</f>
        <v>0</v>
      </c>
      <c r="AA16" s="27"/>
      <c r="AB16" s="27">
        <v>0</v>
      </c>
      <c r="AC16" s="116">
        <f>AD16+AE16</f>
        <v>1648.35</v>
      </c>
      <c r="AD16" s="116">
        <f>U16+X16-AA16</f>
        <v>1153.3499999999999</v>
      </c>
      <c r="AE16" s="116">
        <f t="shared" si="7"/>
        <v>495</v>
      </c>
      <c r="AF16" s="116">
        <f t="shared" si="8"/>
        <v>0</v>
      </c>
      <c r="AG16" s="116">
        <v>0</v>
      </c>
      <c r="AH16" s="116">
        <v>0</v>
      </c>
      <c r="AI16" s="39" t="s">
        <v>39</v>
      </c>
      <c r="AJ16" s="30"/>
      <c r="AN16"/>
    </row>
    <row r="17" spans="1:40" ht="109.2" x14ac:dyDescent="0.3">
      <c r="A17" s="78"/>
      <c r="B17" s="21"/>
      <c r="C17" s="21"/>
      <c r="D17" s="21"/>
      <c r="E17" s="22"/>
      <c r="F17" s="32"/>
      <c r="G17" s="78"/>
      <c r="H17" s="3"/>
      <c r="I17" s="23"/>
      <c r="J17" s="23"/>
      <c r="K17" s="3"/>
      <c r="L17" s="24"/>
      <c r="M17" s="24"/>
      <c r="N17" s="3">
        <f t="shared" si="2"/>
        <v>3330</v>
      </c>
      <c r="O17" s="24">
        <v>2330</v>
      </c>
      <c r="P17" s="24">
        <v>1000</v>
      </c>
      <c r="Q17" s="25">
        <f>R17+S17</f>
        <v>0</v>
      </c>
      <c r="R17" s="23"/>
      <c r="S17" s="23"/>
      <c r="T17" s="26">
        <f>U17+V17</f>
        <v>3330</v>
      </c>
      <c r="U17" s="27">
        <f t="shared" ref="U17:V17" si="10">I17+L17+O17-R17</f>
        <v>2330</v>
      </c>
      <c r="V17" s="27">
        <f t="shared" si="10"/>
        <v>1000</v>
      </c>
      <c r="W17" s="27">
        <f t="shared" si="4"/>
        <v>0</v>
      </c>
      <c r="X17" s="27"/>
      <c r="Y17" s="28"/>
      <c r="Z17" s="27">
        <f t="shared" ref="Z17:Z21" si="11">AA17+AB17</f>
        <v>0</v>
      </c>
      <c r="AA17" s="27"/>
      <c r="AB17" s="27"/>
      <c r="AC17" s="116">
        <f>AD17+AE17</f>
        <v>3330</v>
      </c>
      <c r="AD17" s="116">
        <f t="shared" si="7"/>
        <v>2330</v>
      </c>
      <c r="AE17" s="116">
        <f t="shared" si="7"/>
        <v>1000</v>
      </c>
      <c r="AF17" s="116">
        <f t="shared" si="8"/>
        <v>0</v>
      </c>
      <c r="AG17" s="116">
        <v>0</v>
      </c>
      <c r="AH17" s="116">
        <v>0</v>
      </c>
      <c r="AI17" s="39" t="s">
        <v>40</v>
      </c>
      <c r="AJ17" s="30"/>
      <c r="AL17" t="s">
        <v>29</v>
      </c>
      <c r="AN17" s="40"/>
    </row>
    <row r="18" spans="1:40" ht="31.2" x14ac:dyDescent="0.3">
      <c r="A18" s="41"/>
      <c r="B18" s="42"/>
      <c r="C18" s="42"/>
      <c r="D18" s="42"/>
      <c r="E18" s="43"/>
      <c r="F18" s="44"/>
      <c r="G18" s="41"/>
      <c r="H18" s="3"/>
      <c r="I18" s="23"/>
      <c r="J18" s="23"/>
      <c r="K18" s="3"/>
      <c r="L18" s="24"/>
      <c r="M18" s="24"/>
      <c r="N18" s="3"/>
      <c r="O18" s="24"/>
      <c r="P18" s="24"/>
      <c r="Q18" s="25"/>
      <c r="R18" s="23"/>
      <c r="S18" s="23"/>
      <c r="T18" s="26"/>
      <c r="U18" s="27"/>
      <c r="V18" s="27"/>
      <c r="W18" s="27">
        <f>X18+Y18</f>
        <v>23</v>
      </c>
      <c r="X18" s="27"/>
      <c r="Y18" s="28">
        <v>23</v>
      </c>
      <c r="Z18" s="27">
        <f t="shared" si="11"/>
        <v>0</v>
      </c>
      <c r="AA18" s="27">
        <v>0</v>
      </c>
      <c r="AB18" s="27">
        <v>0</v>
      </c>
      <c r="AC18" s="116">
        <f>AD18+AE18</f>
        <v>23</v>
      </c>
      <c r="AD18" s="116">
        <v>0</v>
      </c>
      <c r="AE18" s="116">
        <f t="shared" si="7"/>
        <v>23</v>
      </c>
      <c r="AF18" s="116">
        <f t="shared" si="8"/>
        <v>53.59</v>
      </c>
      <c r="AG18" s="116">
        <v>53.59</v>
      </c>
      <c r="AH18" s="116">
        <v>0</v>
      </c>
      <c r="AI18" s="39" t="s">
        <v>41</v>
      </c>
      <c r="AJ18" s="30"/>
      <c r="AN18" s="40"/>
    </row>
    <row r="19" spans="1:40" s="40" customFormat="1" ht="46.8" x14ac:dyDescent="0.3">
      <c r="A19" s="45"/>
      <c r="B19" s="46"/>
      <c r="C19" s="46"/>
      <c r="D19" s="46"/>
      <c r="E19" s="47"/>
      <c r="F19" s="48"/>
      <c r="G19" s="45"/>
      <c r="H19" s="3"/>
      <c r="I19" s="23"/>
      <c r="J19" s="23"/>
      <c r="K19" s="3"/>
      <c r="L19" s="24"/>
      <c r="M19" s="24"/>
      <c r="N19" s="3"/>
      <c r="O19" s="24"/>
      <c r="P19" s="24"/>
      <c r="Q19" s="25"/>
      <c r="R19" s="23"/>
      <c r="S19" s="23"/>
      <c r="T19" s="26"/>
      <c r="U19" s="27"/>
      <c r="V19" s="27"/>
      <c r="W19" s="27">
        <f t="shared" si="4"/>
        <v>909.09</v>
      </c>
      <c r="X19" s="27">
        <v>636.09</v>
      </c>
      <c r="Y19" s="28">
        <v>273</v>
      </c>
      <c r="Z19" s="27">
        <f t="shared" si="11"/>
        <v>0</v>
      </c>
      <c r="AA19" s="27"/>
      <c r="AB19" s="27"/>
      <c r="AC19" s="116">
        <f t="shared" si="9"/>
        <v>909.09</v>
      </c>
      <c r="AD19" s="116">
        <f t="shared" si="7"/>
        <v>636.09</v>
      </c>
      <c r="AE19" s="116">
        <f t="shared" si="7"/>
        <v>273</v>
      </c>
      <c r="AF19" s="116">
        <f t="shared" si="8"/>
        <v>0</v>
      </c>
      <c r="AG19" s="116">
        <v>0</v>
      </c>
      <c r="AH19" s="116">
        <v>0</v>
      </c>
      <c r="AI19" s="39" t="s">
        <v>42</v>
      </c>
      <c r="AJ19" s="30"/>
      <c r="AN19"/>
    </row>
    <row r="20" spans="1:40" ht="140.4" x14ac:dyDescent="0.3">
      <c r="A20" s="41"/>
      <c r="B20" s="42"/>
      <c r="C20" s="42"/>
      <c r="D20" s="42"/>
      <c r="E20" s="43"/>
      <c r="F20" s="44"/>
      <c r="G20" s="41"/>
      <c r="H20" s="3"/>
      <c r="I20" s="23"/>
      <c r="J20" s="23"/>
      <c r="K20" s="3"/>
      <c r="L20" s="24"/>
      <c r="M20" s="24"/>
      <c r="N20" s="3">
        <f t="shared" si="2"/>
        <v>1332</v>
      </c>
      <c r="O20" s="24">
        <v>932</v>
      </c>
      <c r="P20" s="24">
        <v>400</v>
      </c>
      <c r="Q20" s="25">
        <f>R20+S20</f>
        <v>0</v>
      </c>
      <c r="R20" s="23"/>
      <c r="S20" s="23"/>
      <c r="T20" s="26">
        <f>U20+V20</f>
        <v>6000.66</v>
      </c>
      <c r="U20" s="27">
        <f>I20+L20+O20-R20+1286.16+1980.5</f>
        <v>4198.66</v>
      </c>
      <c r="V20" s="27">
        <f>J20+M20+P20-S20+552+850</f>
        <v>1802</v>
      </c>
      <c r="W20" s="27">
        <f t="shared" si="4"/>
        <v>0</v>
      </c>
      <c r="X20" s="27"/>
      <c r="Y20" s="28"/>
      <c r="Z20" s="27">
        <f t="shared" si="11"/>
        <v>0</v>
      </c>
      <c r="AA20" s="27"/>
      <c r="AB20" s="27"/>
      <c r="AC20" s="116">
        <f t="shared" si="6"/>
        <v>6000.66</v>
      </c>
      <c r="AD20" s="116">
        <f t="shared" si="7"/>
        <v>4198.66</v>
      </c>
      <c r="AE20" s="116">
        <f t="shared" si="7"/>
        <v>1802</v>
      </c>
      <c r="AF20" s="116">
        <f t="shared" si="8"/>
        <v>0</v>
      </c>
      <c r="AG20" s="116">
        <v>0</v>
      </c>
      <c r="AH20" s="116">
        <v>0</v>
      </c>
      <c r="AI20" s="39" t="s">
        <v>43</v>
      </c>
      <c r="AJ20" s="30"/>
      <c r="AL20" t="s">
        <v>29</v>
      </c>
    </row>
    <row r="21" spans="1:40" ht="31.2" x14ac:dyDescent="0.3">
      <c r="A21" s="41"/>
      <c r="B21" s="42"/>
      <c r="C21" s="42"/>
      <c r="D21" s="42"/>
      <c r="E21" s="43"/>
      <c r="F21" s="44"/>
      <c r="G21" s="41"/>
      <c r="H21" s="3"/>
      <c r="I21" s="23"/>
      <c r="J21" s="23"/>
      <c r="K21" s="3"/>
      <c r="L21" s="24"/>
      <c r="M21" s="24"/>
      <c r="N21" s="3">
        <f t="shared" si="2"/>
        <v>231.435</v>
      </c>
      <c r="O21" s="24">
        <v>161.935</v>
      </c>
      <c r="P21" s="24">
        <v>69.5</v>
      </c>
      <c r="Q21" s="25"/>
      <c r="R21" s="24"/>
      <c r="S21" s="24"/>
      <c r="T21" s="26"/>
      <c r="U21" s="27"/>
      <c r="V21" s="27"/>
      <c r="W21" s="27">
        <f t="shared" si="4"/>
        <v>450</v>
      </c>
      <c r="X21" s="27"/>
      <c r="Y21" s="28">
        <f>150+300</f>
        <v>450</v>
      </c>
      <c r="Z21" s="27">
        <f t="shared" si="11"/>
        <v>0</v>
      </c>
      <c r="AA21" s="27"/>
      <c r="AB21" s="27"/>
      <c r="AC21" s="116">
        <f>AD21+AE21</f>
        <v>450</v>
      </c>
      <c r="AD21" s="116">
        <v>0</v>
      </c>
      <c r="AE21" s="116">
        <f t="shared" si="7"/>
        <v>450</v>
      </c>
      <c r="AF21" s="116">
        <f t="shared" si="8"/>
        <v>1048.5</v>
      </c>
      <c r="AG21" s="116">
        <v>1048.5</v>
      </c>
      <c r="AH21" s="116">
        <v>0</v>
      </c>
      <c r="AI21" s="39" t="s">
        <v>44</v>
      </c>
      <c r="AJ21" s="30"/>
    </row>
    <row r="22" spans="1:40" s="60" customFormat="1" ht="62.4" x14ac:dyDescent="0.3">
      <c r="A22" s="41"/>
      <c r="B22" s="49"/>
      <c r="C22" s="49"/>
      <c r="D22" s="49"/>
      <c r="E22" s="50"/>
      <c r="F22" s="51"/>
      <c r="G22" s="41"/>
      <c r="H22" s="52"/>
      <c r="I22" s="53"/>
      <c r="J22" s="53"/>
      <c r="K22" s="52"/>
      <c r="L22" s="54"/>
      <c r="M22" s="54"/>
      <c r="N22" s="52">
        <f t="shared" si="2"/>
        <v>3183.8130000000001</v>
      </c>
      <c r="O22" s="54">
        <v>2227.7130000000002</v>
      </c>
      <c r="P22" s="54">
        <v>956.1</v>
      </c>
      <c r="Q22" s="55">
        <f>R22+S22</f>
        <v>0</v>
      </c>
      <c r="R22" s="53"/>
      <c r="S22" s="53"/>
      <c r="T22" s="56">
        <f>U22+V22</f>
        <v>5193.4680000000008</v>
      </c>
      <c r="U22" s="57">
        <f>I22+L22+O22-R22+1406.155</f>
        <v>3633.8680000000004</v>
      </c>
      <c r="V22" s="27">
        <f>J22+M22+P22-S22+603.5</f>
        <v>1559.6</v>
      </c>
      <c r="W22" s="27">
        <f t="shared" si="4"/>
        <v>0</v>
      </c>
      <c r="X22" s="27"/>
      <c r="Y22" s="28"/>
      <c r="Z22" s="27">
        <f t="shared" si="5"/>
        <v>2804.4727199999998</v>
      </c>
      <c r="AA22" s="27">
        <v>1962.28872</v>
      </c>
      <c r="AB22" s="27">
        <v>842.18399999999997</v>
      </c>
      <c r="AC22" s="116">
        <f t="shared" si="6"/>
        <v>2388.9952800000001</v>
      </c>
      <c r="AD22" s="116">
        <f t="shared" si="7"/>
        <v>1671.5792800000004</v>
      </c>
      <c r="AE22" s="116">
        <f t="shared" si="7"/>
        <v>717.41599999999994</v>
      </c>
      <c r="AF22" s="116">
        <f t="shared" si="8"/>
        <v>0</v>
      </c>
      <c r="AG22" s="116">
        <v>0</v>
      </c>
      <c r="AH22" s="116">
        <v>0</v>
      </c>
      <c r="AI22" s="58" t="s">
        <v>45</v>
      </c>
      <c r="AJ22" s="59"/>
      <c r="AL22" s="60" t="s">
        <v>29</v>
      </c>
      <c r="AN22"/>
    </row>
    <row r="23" spans="1:40" ht="140.4" x14ac:dyDescent="0.3">
      <c r="A23" s="41"/>
      <c r="B23" s="42"/>
      <c r="C23" s="42"/>
      <c r="D23" s="42"/>
      <c r="E23" s="43"/>
      <c r="F23" s="44"/>
      <c r="G23" s="41"/>
      <c r="H23" s="3"/>
      <c r="I23" s="23"/>
      <c r="J23" s="23"/>
      <c r="K23" s="3"/>
      <c r="L23" s="24"/>
      <c r="M23" s="24"/>
      <c r="N23" s="3">
        <f t="shared" si="2"/>
        <v>5294.7</v>
      </c>
      <c r="O23" s="24">
        <v>3704.7</v>
      </c>
      <c r="P23" s="24">
        <v>1590</v>
      </c>
      <c r="Q23" s="25">
        <f>R23+S23</f>
        <v>0</v>
      </c>
      <c r="R23" s="23"/>
      <c r="S23" s="23"/>
      <c r="T23" s="26">
        <f>U23+V23</f>
        <v>5294.7</v>
      </c>
      <c r="U23" s="27">
        <f>I23+L23+O23-R23</f>
        <v>3704.7</v>
      </c>
      <c r="V23" s="27">
        <f>J23+M23+P23-S23</f>
        <v>1590</v>
      </c>
      <c r="W23" s="27">
        <f t="shared" si="4"/>
        <v>0</v>
      </c>
      <c r="X23" s="27"/>
      <c r="Y23" s="28"/>
      <c r="Z23" s="27">
        <f t="shared" si="5"/>
        <v>2708.2390500000001</v>
      </c>
      <c r="AA23" s="27">
        <v>1895.7673299999999</v>
      </c>
      <c r="AB23" s="27">
        <v>812.47172</v>
      </c>
      <c r="AC23" s="116">
        <f t="shared" si="6"/>
        <v>2586.4609499999997</v>
      </c>
      <c r="AD23" s="118">
        <f t="shared" si="7"/>
        <v>1808.9326699999999</v>
      </c>
      <c r="AE23" s="118">
        <f t="shared" si="7"/>
        <v>777.52828</v>
      </c>
      <c r="AF23" s="116">
        <f t="shared" si="8"/>
        <v>0</v>
      </c>
      <c r="AG23" s="118">
        <v>0</v>
      </c>
      <c r="AH23" s="118">
        <v>0</v>
      </c>
      <c r="AI23" s="39" t="s">
        <v>46</v>
      </c>
      <c r="AJ23" s="30"/>
      <c r="AL23" t="s">
        <v>29</v>
      </c>
    </row>
    <row r="24" spans="1:40" ht="31.2" x14ac:dyDescent="0.3">
      <c r="H24" s="3"/>
      <c r="I24" s="23"/>
      <c r="J24" s="23"/>
      <c r="K24" s="61"/>
      <c r="L24" s="62"/>
      <c r="M24" s="62"/>
      <c r="N24" s="3">
        <f t="shared" si="2"/>
        <v>500</v>
      </c>
      <c r="O24" s="62"/>
      <c r="P24" s="24">
        <v>500</v>
      </c>
      <c r="Q24" s="25"/>
      <c r="R24" s="23"/>
      <c r="S24" s="24"/>
      <c r="T24" s="26"/>
      <c r="U24" s="27"/>
      <c r="V24" s="27"/>
      <c r="W24" s="27">
        <f t="shared" si="4"/>
        <v>1500</v>
      </c>
      <c r="X24" s="27"/>
      <c r="Y24" s="28">
        <v>1500</v>
      </c>
      <c r="Z24" s="27">
        <f t="shared" si="5"/>
        <v>0</v>
      </c>
      <c r="AA24" s="27"/>
      <c r="AB24" s="27"/>
      <c r="AC24" s="116">
        <f t="shared" si="6"/>
        <v>1500</v>
      </c>
      <c r="AD24" s="116">
        <f t="shared" si="7"/>
        <v>0</v>
      </c>
      <c r="AE24" s="116">
        <f t="shared" si="7"/>
        <v>1500</v>
      </c>
      <c r="AF24" s="116">
        <f t="shared" si="8"/>
        <v>3495</v>
      </c>
      <c r="AG24" s="116">
        <v>3495</v>
      </c>
      <c r="AH24" s="116">
        <v>0</v>
      </c>
      <c r="AI24" s="39" t="s">
        <v>47</v>
      </c>
      <c r="AJ24" s="30"/>
    </row>
    <row r="25" spans="1:40" s="40" customFormat="1" ht="31.2" x14ac:dyDescent="0.3">
      <c r="H25" s="3"/>
      <c r="I25" s="23"/>
      <c r="J25" s="23"/>
      <c r="K25" s="61"/>
      <c r="L25" s="62"/>
      <c r="M25" s="62"/>
      <c r="N25" s="3"/>
      <c r="O25" s="62"/>
      <c r="P25" s="24"/>
      <c r="Q25" s="25"/>
      <c r="R25" s="23"/>
      <c r="S25" s="24"/>
      <c r="T25" s="26"/>
      <c r="U25" s="27"/>
      <c r="V25" s="27"/>
      <c r="W25" s="27">
        <f t="shared" si="4"/>
        <v>275.2</v>
      </c>
      <c r="X25" s="27"/>
      <c r="Y25" s="28">
        <v>275.2</v>
      </c>
      <c r="Z25" s="27"/>
      <c r="AA25" s="27"/>
      <c r="AB25" s="27"/>
      <c r="AC25" s="116">
        <f t="shared" si="6"/>
        <v>275.2</v>
      </c>
      <c r="AD25" s="116"/>
      <c r="AE25" s="116">
        <f t="shared" si="7"/>
        <v>275.2</v>
      </c>
      <c r="AF25" s="116">
        <f t="shared" si="8"/>
        <v>641.21600000000001</v>
      </c>
      <c r="AG25" s="116">
        <v>641.21600000000001</v>
      </c>
      <c r="AH25" s="116">
        <v>0</v>
      </c>
      <c r="AI25" s="39" t="s">
        <v>48</v>
      </c>
      <c r="AJ25" s="30"/>
    </row>
    <row r="26" spans="1:40" s="40" customFormat="1" ht="124.8" x14ac:dyDescent="0.3">
      <c r="A26" s="40" t="s">
        <v>49</v>
      </c>
      <c r="H26" s="3"/>
      <c r="I26" s="23"/>
      <c r="J26" s="23"/>
      <c r="K26" s="61"/>
      <c r="L26" s="62"/>
      <c r="M26" s="62"/>
      <c r="N26" s="3"/>
      <c r="O26" s="62"/>
      <c r="P26" s="24"/>
      <c r="Q26" s="25"/>
      <c r="R26" s="23"/>
      <c r="S26" s="24"/>
      <c r="T26" s="26"/>
      <c r="U26" s="27"/>
      <c r="V26" s="27"/>
      <c r="W26" s="27">
        <f t="shared" si="4"/>
        <v>495</v>
      </c>
      <c r="X26" s="27"/>
      <c r="Y26" s="28">
        <v>495</v>
      </c>
      <c r="Z26" s="27"/>
      <c r="AA26" s="27"/>
      <c r="AB26" s="27"/>
      <c r="AC26" s="116">
        <f t="shared" si="6"/>
        <v>495</v>
      </c>
      <c r="AD26" s="116">
        <v>0</v>
      </c>
      <c r="AE26" s="116">
        <f t="shared" si="7"/>
        <v>495</v>
      </c>
      <c r="AF26" s="116">
        <f t="shared" si="8"/>
        <v>1153.3499999999999</v>
      </c>
      <c r="AG26" s="116">
        <v>1153.3499999999999</v>
      </c>
      <c r="AH26" s="116">
        <v>0</v>
      </c>
      <c r="AI26" s="39" t="s">
        <v>50</v>
      </c>
      <c r="AJ26" s="30"/>
    </row>
    <row r="27" spans="1:40" s="40" customFormat="1" ht="124.8" x14ac:dyDescent="0.3">
      <c r="H27" s="3"/>
      <c r="I27" s="23"/>
      <c r="J27" s="23"/>
      <c r="K27" s="61"/>
      <c r="L27" s="62"/>
      <c r="M27" s="62"/>
      <c r="N27" s="3"/>
      <c r="O27" s="62"/>
      <c r="P27" s="24"/>
      <c r="Q27" s="25"/>
      <c r="R27" s="23"/>
      <c r="S27" s="24"/>
      <c r="T27" s="26"/>
      <c r="U27" s="27"/>
      <c r="V27" s="27"/>
      <c r="W27" s="27">
        <f t="shared" si="4"/>
        <v>825</v>
      </c>
      <c r="X27" s="27"/>
      <c r="Y27" s="28">
        <v>825</v>
      </c>
      <c r="Z27" s="27"/>
      <c r="AA27" s="27"/>
      <c r="AB27" s="27"/>
      <c r="AC27" s="116">
        <f t="shared" si="6"/>
        <v>825</v>
      </c>
      <c r="AD27" s="116">
        <v>0</v>
      </c>
      <c r="AE27" s="116">
        <f t="shared" si="7"/>
        <v>825</v>
      </c>
      <c r="AF27" s="116">
        <f t="shared" si="8"/>
        <v>1922.25</v>
      </c>
      <c r="AG27" s="116">
        <v>1922.25</v>
      </c>
      <c r="AH27" s="116">
        <v>0</v>
      </c>
      <c r="AI27" s="39" t="s">
        <v>51</v>
      </c>
      <c r="AJ27" s="30"/>
    </row>
    <row r="28" spans="1:40" s="40" customFormat="1" ht="21" x14ac:dyDescent="0.3">
      <c r="H28" s="3"/>
      <c r="I28" s="23"/>
      <c r="J28" s="23"/>
      <c r="K28" s="61"/>
      <c r="L28" s="62"/>
      <c r="M28" s="62"/>
      <c r="N28" s="3"/>
      <c r="O28" s="62"/>
      <c r="P28" s="24"/>
      <c r="Q28" s="25"/>
      <c r="R28" s="23"/>
      <c r="S28" s="24"/>
      <c r="T28" s="26"/>
      <c r="U28" s="27"/>
      <c r="V28" s="27"/>
      <c r="W28" s="27">
        <f t="shared" si="4"/>
        <v>1599.652</v>
      </c>
      <c r="X28" s="27"/>
      <c r="Y28" s="28">
        <v>1599.652</v>
      </c>
      <c r="Z28" s="27"/>
      <c r="AA28" s="27"/>
      <c r="AB28" s="27"/>
      <c r="AC28" s="116">
        <f t="shared" si="6"/>
        <v>1599.652</v>
      </c>
      <c r="AD28" s="116">
        <v>0</v>
      </c>
      <c r="AE28" s="116">
        <f t="shared" si="7"/>
        <v>1599.652</v>
      </c>
      <c r="AF28" s="116">
        <f t="shared" si="8"/>
        <v>3727.1889999999999</v>
      </c>
      <c r="AG28" s="116">
        <v>3727.1889999999999</v>
      </c>
      <c r="AH28" s="116">
        <v>0</v>
      </c>
      <c r="AI28" s="29" t="s">
        <v>52</v>
      </c>
      <c r="AJ28" s="30"/>
      <c r="AM28" s="63"/>
    </row>
    <row r="29" spans="1:40" ht="31.2" x14ac:dyDescent="0.3">
      <c r="H29" s="3"/>
      <c r="I29" s="23"/>
      <c r="J29" s="23"/>
      <c r="K29" s="61"/>
      <c r="L29" s="62"/>
      <c r="M29" s="62"/>
      <c r="N29" s="3">
        <f t="shared" si="2"/>
        <v>60290.84</v>
      </c>
      <c r="O29" s="62"/>
      <c r="P29" s="24">
        <f>58887.1392+800.0004+603.7004</f>
        <v>60290.84</v>
      </c>
      <c r="Q29" s="25"/>
      <c r="R29" s="23"/>
      <c r="S29" s="24"/>
      <c r="T29" s="26"/>
      <c r="U29" s="27"/>
      <c r="V29" s="27"/>
      <c r="W29" s="27">
        <f t="shared" si="4"/>
        <v>16.516999999999999</v>
      </c>
      <c r="X29" s="27"/>
      <c r="Y29" s="28">
        <v>16.516999999999999</v>
      </c>
      <c r="Z29" s="27">
        <f t="shared" si="5"/>
        <v>0</v>
      </c>
      <c r="AA29" s="27"/>
      <c r="AB29" s="27"/>
      <c r="AC29" s="116">
        <f t="shared" si="6"/>
        <v>16.516999999999999</v>
      </c>
      <c r="AD29" s="116">
        <f t="shared" si="7"/>
        <v>0</v>
      </c>
      <c r="AE29" s="116">
        <f t="shared" si="7"/>
        <v>16.516999999999999</v>
      </c>
      <c r="AF29" s="116">
        <f t="shared" si="8"/>
        <v>38.484999999999999</v>
      </c>
      <c r="AG29" s="116">
        <v>38.484999999999999</v>
      </c>
      <c r="AH29" s="116">
        <v>0</v>
      </c>
      <c r="AI29" s="39" t="s">
        <v>53</v>
      </c>
      <c r="AJ29" s="30"/>
    </row>
    <row r="30" spans="1:40" s="64" customFormat="1" ht="78" x14ac:dyDescent="0.3">
      <c r="H30" s="24"/>
      <c r="I30" s="65"/>
      <c r="J30" s="65"/>
      <c r="K30" s="66"/>
      <c r="L30" s="66"/>
      <c r="M30" s="66"/>
      <c r="N30" s="24"/>
      <c r="O30" s="66"/>
      <c r="P30" s="24"/>
      <c r="Q30" s="65"/>
      <c r="R30" s="65"/>
      <c r="S30" s="24"/>
      <c r="T30" s="28"/>
      <c r="U30" s="28"/>
      <c r="V30" s="28"/>
      <c r="W30" s="28"/>
      <c r="X30" s="28"/>
      <c r="Y30" s="28"/>
      <c r="Z30" s="28"/>
      <c r="AA30" s="28"/>
      <c r="AB30" s="28"/>
      <c r="AC30" s="118">
        <f t="shared" si="6"/>
        <v>2176.25</v>
      </c>
      <c r="AD30" s="118">
        <v>0</v>
      </c>
      <c r="AE30" s="118">
        <v>2176.25</v>
      </c>
      <c r="AF30" s="118">
        <f t="shared" si="8"/>
        <v>18390.663</v>
      </c>
      <c r="AG30" s="118">
        <v>14390.663</v>
      </c>
      <c r="AH30" s="118">
        <f>4000</f>
        <v>4000</v>
      </c>
      <c r="AI30" s="67" t="s">
        <v>54</v>
      </c>
      <c r="AJ30" s="30"/>
    </row>
    <row r="31" spans="1:40" s="64" customFormat="1" ht="31.2" x14ac:dyDescent="0.3">
      <c r="H31" s="3"/>
      <c r="I31" s="65"/>
      <c r="J31" s="65"/>
      <c r="K31" s="68"/>
      <c r="L31" s="66"/>
      <c r="M31" s="66"/>
      <c r="N31" s="3"/>
      <c r="O31" s="66"/>
      <c r="P31" s="24"/>
      <c r="Q31" s="69"/>
      <c r="R31" s="65"/>
      <c r="S31" s="24"/>
      <c r="T31" s="70"/>
      <c r="U31" s="28"/>
      <c r="V31" s="28"/>
      <c r="W31" s="28"/>
      <c r="X31" s="28"/>
      <c r="Y31" s="28"/>
      <c r="Z31" s="28"/>
      <c r="AA31" s="28"/>
      <c r="AB31" s="28"/>
      <c r="AC31" s="118">
        <v>0</v>
      </c>
      <c r="AD31" s="118">
        <v>0</v>
      </c>
      <c r="AE31" s="118">
        <v>0</v>
      </c>
      <c r="AF31" s="118">
        <f>AG31+AH31</f>
        <v>2506.0810000000001</v>
      </c>
      <c r="AG31" s="118">
        <v>1753.5039999999999</v>
      </c>
      <c r="AH31" s="118">
        <v>752.577</v>
      </c>
      <c r="AI31" s="67" t="s">
        <v>55</v>
      </c>
      <c r="AJ31" s="30"/>
    </row>
    <row r="32" spans="1:40" s="35" customFormat="1" ht="46.8" x14ac:dyDescent="0.3">
      <c r="H32" s="3"/>
      <c r="I32" s="65"/>
      <c r="J32" s="65"/>
      <c r="K32" s="68"/>
      <c r="L32" s="66"/>
      <c r="M32" s="66"/>
      <c r="N32" s="3"/>
      <c r="O32" s="66"/>
      <c r="P32" s="24"/>
      <c r="Q32" s="69"/>
      <c r="R32" s="65"/>
      <c r="S32" s="24"/>
      <c r="T32" s="70"/>
      <c r="U32" s="28"/>
      <c r="V32" s="28"/>
      <c r="W32" s="28"/>
      <c r="X32" s="28"/>
      <c r="Y32" s="28"/>
      <c r="Z32" s="28"/>
      <c r="AA32" s="28"/>
      <c r="AB32" s="28"/>
      <c r="AC32" s="118">
        <v>0</v>
      </c>
      <c r="AD32" s="118">
        <v>0</v>
      </c>
      <c r="AE32" s="118">
        <v>0</v>
      </c>
      <c r="AF32" s="118">
        <f t="shared" ref="AF32:AF36" si="12">AG32+AH32</f>
        <v>150</v>
      </c>
      <c r="AG32" s="118">
        <v>104.955</v>
      </c>
      <c r="AH32" s="118">
        <v>45.045000000000002</v>
      </c>
      <c r="AI32" s="67" t="s">
        <v>56</v>
      </c>
      <c r="AJ32" s="30"/>
    </row>
    <row r="33" spans="8:36" s="35" customFormat="1" ht="46.8" x14ac:dyDescent="0.3">
      <c r="H33" s="3"/>
      <c r="I33" s="65"/>
      <c r="J33" s="65"/>
      <c r="K33" s="68"/>
      <c r="L33" s="66"/>
      <c r="M33" s="66"/>
      <c r="N33" s="3"/>
      <c r="O33" s="66"/>
      <c r="P33" s="24"/>
      <c r="Q33" s="69"/>
      <c r="R33" s="65"/>
      <c r="S33" s="24"/>
      <c r="T33" s="70"/>
      <c r="U33" s="28"/>
      <c r="V33" s="28"/>
      <c r="W33" s="28"/>
      <c r="X33" s="28"/>
      <c r="Y33" s="28"/>
      <c r="Z33" s="28"/>
      <c r="AA33" s="28"/>
      <c r="AB33" s="28"/>
      <c r="AC33" s="118">
        <v>0</v>
      </c>
      <c r="AD33" s="118">
        <v>0</v>
      </c>
      <c r="AE33" s="118">
        <v>0</v>
      </c>
      <c r="AF33" s="118">
        <f t="shared" si="12"/>
        <v>1265.4000000000001</v>
      </c>
      <c r="AG33" s="118">
        <v>885.4</v>
      </c>
      <c r="AH33" s="118">
        <v>380</v>
      </c>
      <c r="AI33" s="67" t="s">
        <v>57</v>
      </c>
      <c r="AJ33" s="30"/>
    </row>
    <row r="34" spans="8:36" s="35" customFormat="1" ht="31.2" x14ac:dyDescent="0.3">
      <c r="H34" s="3"/>
      <c r="I34" s="65"/>
      <c r="J34" s="65"/>
      <c r="K34" s="68"/>
      <c r="L34" s="66"/>
      <c r="M34" s="66"/>
      <c r="N34" s="3"/>
      <c r="O34" s="66"/>
      <c r="P34" s="24"/>
      <c r="Q34" s="69"/>
      <c r="R34" s="65"/>
      <c r="S34" s="24"/>
      <c r="T34" s="70"/>
      <c r="U34" s="28"/>
      <c r="V34" s="28"/>
      <c r="W34" s="28"/>
      <c r="X34" s="28"/>
      <c r="Y34" s="28"/>
      <c r="Z34" s="28"/>
      <c r="AA34" s="28"/>
      <c r="AB34" s="28"/>
      <c r="AC34" s="118">
        <v>0</v>
      </c>
      <c r="AD34" s="118">
        <v>0</v>
      </c>
      <c r="AE34" s="118">
        <v>0</v>
      </c>
      <c r="AF34" s="118">
        <f t="shared" si="12"/>
        <v>144.5</v>
      </c>
      <c r="AG34" s="118">
        <v>0</v>
      </c>
      <c r="AH34" s="118">
        <v>144.5</v>
      </c>
      <c r="AI34" s="67" t="s">
        <v>58</v>
      </c>
      <c r="AJ34" s="30"/>
    </row>
    <row r="35" spans="8:36" s="35" customFormat="1" ht="31.2" x14ac:dyDescent="0.3">
      <c r="H35" s="3"/>
      <c r="I35" s="65"/>
      <c r="J35" s="65"/>
      <c r="K35" s="68"/>
      <c r="L35" s="66"/>
      <c r="M35" s="66"/>
      <c r="N35" s="3"/>
      <c r="O35" s="66"/>
      <c r="P35" s="24"/>
      <c r="Q35" s="69"/>
      <c r="R35" s="65"/>
      <c r="S35" s="24"/>
      <c r="T35" s="70"/>
      <c r="U35" s="28"/>
      <c r="V35" s="28"/>
      <c r="W35" s="28"/>
      <c r="X35" s="28"/>
      <c r="Y35" s="28"/>
      <c r="Z35" s="28"/>
      <c r="AA35" s="28"/>
      <c r="AB35" s="28"/>
      <c r="AC35" s="118">
        <v>0</v>
      </c>
      <c r="AD35" s="118">
        <v>0</v>
      </c>
      <c r="AE35" s="118">
        <v>0</v>
      </c>
      <c r="AF35" s="118">
        <f t="shared" si="12"/>
        <v>2019.845</v>
      </c>
      <c r="AG35" s="118">
        <v>0</v>
      </c>
      <c r="AH35" s="118">
        <v>2019.845</v>
      </c>
      <c r="AI35" s="67" t="s">
        <v>59</v>
      </c>
      <c r="AJ35" s="30"/>
    </row>
    <row r="36" spans="8:36" s="35" customFormat="1" ht="31.2" x14ac:dyDescent="0.3">
      <c r="H36" s="3"/>
      <c r="I36" s="65"/>
      <c r="J36" s="65"/>
      <c r="K36" s="68"/>
      <c r="L36" s="66"/>
      <c r="M36" s="66"/>
      <c r="N36" s="3"/>
      <c r="O36" s="66"/>
      <c r="P36" s="24"/>
      <c r="Q36" s="69"/>
      <c r="R36" s="65"/>
      <c r="S36" s="24"/>
      <c r="T36" s="70"/>
      <c r="U36" s="28"/>
      <c r="V36" s="28"/>
      <c r="W36" s="28"/>
      <c r="X36" s="28"/>
      <c r="Y36" s="28"/>
      <c r="Z36" s="28"/>
      <c r="AA36" s="28"/>
      <c r="AB36" s="28"/>
      <c r="AC36" s="118">
        <v>0</v>
      </c>
      <c r="AD36" s="118">
        <v>0</v>
      </c>
      <c r="AE36" s="118">
        <v>0</v>
      </c>
      <c r="AF36" s="118">
        <f t="shared" si="12"/>
        <v>944.99824000000001</v>
      </c>
      <c r="AG36" s="118">
        <v>661.21500000000003</v>
      </c>
      <c r="AH36" s="118">
        <v>283.78323999999998</v>
      </c>
      <c r="AI36" s="67" t="s">
        <v>60</v>
      </c>
      <c r="AJ36" s="30"/>
    </row>
  </sheetData>
  <mergeCells count="30">
    <mergeCell ref="H1:AJ1"/>
    <mergeCell ref="A2:A4"/>
    <mergeCell ref="B2:E2"/>
    <mergeCell ref="G2:G4"/>
    <mergeCell ref="H2:J2"/>
    <mergeCell ref="K2:M2"/>
    <mergeCell ref="N2:P2"/>
    <mergeCell ref="Q2:S2"/>
    <mergeCell ref="T2:V2"/>
    <mergeCell ref="W2:Y2"/>
    <mergeCell ref="Z2:AB2"/>
    <mergeCell ref="AC2:AE2"/>
    <mergeCell ref="AF2:AH2"/>
    <mergeCell ref="AI2:AI5"/>
    <mergeCell ref="AJ2:AJ5"/>
    <mergeCell ref="A5:A17"/>
    <mergeCell ref="E5:F5"/>
    <mergeCell ref="G5:G17"/>
    <mergeCell ref="AJ10:AJ11"/>
    <mergeCell ref="Q3:S3"/>
    <mergeCell ref="T3:V3"/>
    <mergeCell ref="W3:Y3"/>
    <mergeCell ref="Z3:AB3"/>
    <mergeCell ref="AC3:AE3"/>
    <mergeCell ref="AF3:AH3"/>
    <mergeCell ref="B3:D3"/>
    <mergeCell ref="E3:E4"/>
    <mergeCell ref="H3:J3"/>
    <mergeCell ref="K3:M3"/>
    <mergeCell ref="N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2026-07-06T05:43:58Z</dcterms:modified>
</cp:coreProperties>
</file>