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Q:\Материалы для сайта\Финансовое управление\"/>
    </mc:Choice>
  </mc:AlternateContent>
  <xr:revisionPtr revIDLastSave="0" documentId="8_{4F60E950-A2CD-44DC-BA85-12930ABC36B0}" xr6:coauthVersionLast="47" xr6:coauthVersionMax="47" xr10:uidLastSave="{00000000-0000-0000-0000-000000000000}"/>
  <bookViews>
    <workbookView xWindow="-120" yWindow="-120" windowWidth="38640" windowHeight="21120" tabRatio="757" xr2:uid="{D5692FE5-D350-4B07-B08D-28ACE15610AC}"/>
  </bookViews>
  <sheets>
    <sheet name="на 01.07.2026" sheetId="9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96" l="1"/>
  <c r="F45" i="96"/>
  <c r="G45" i="96"/>
  <c r="F33" i="96"/>
  <c r="G33" i="96"/>
  <c r="F31" i="96"/>
  <c r="G31" i="96"/>
  <c r="F10" i="96"/>
  <c r="G10" i="96"/>
  <c r="H31" i="96"/>
  <c r="K45" i="96"/>
  <c r="J45" i="96"/>
  <c r="I45" i="96"/>
  <c r="H45" i="96"/>
  <c r="K44" i="96"/>
  <c r="J44" i="96"/>
  <c r="I44" i="96"/>
  <c r="H44" i="96"/>
  <c r="G44" i="96"/>
  <c r="F44" i="96"/>
  <c r="K43" i="96"/>
  <c r="J43" i="96"/>
  <c r="I43" i="96"/>
  <c r="H43" i="96"/>
  <c r="G43" i="96"/>
  <c r="F43" i="96"/>
  <c r="K42" i="96"/>
  <c r="J42" i="96"/>
  <c r="I42" i="96"/>
  <c r="H42" i="96"/>
  <c r="G42" i="96"/>
  <c r="F42" i="96"/>
  <c r="K41" i="96"/>
  <c r="J41" i="96"/>
  <c r="I41" i="96"/>
  <c r="H41" i="96"/>
  <c r="G41" i="96"/>
  <c r="F41" i="96"/>
  <c r="E40" i="96"/>
  <c r="D40" i="96"/>
  <c r="H40" i="96"/>
  <c r="K40" i="96"/>
  <c r="C40" i="96"/>
  <c r="G40" i="96" s="1"/>
  <c r="C38" i="96"/>
  <c r="J38" i="96" s="1"/>
  <c r="B40" i="96"/>
  <c r="I40" i="96" s="1"/>
  <c r="K39" i="96"/>
  <c r="J39" i="96"/>
  <c r="I39" i="96"/>
  <c r="H39" i="96"/>
  <c r="G39" i="96"/>
  <c r="F39" i="96"/>
  <c r="E38" i="96"/>
  <c r="D38" i="96"/>
  <c r="K38" i="96"/>
  <c r="K37" i="96"/>
  <c r="J37" i="96"/>
  <c r="I37" i="96"/>
  <c r="H37" i="96"/>
  <c r="G37" i="96"/>
  <c r="F37" i="96"/>
  <c r="K36" i="96"/>
  <c r="J36" i="96"/>
  <c r="I36" i="96"/>
  <c r="H36" i="96"/>
  <c r="G36" i="96"/>
  <c r="F36" i="96"/>
  <c r="K35" i="96"/>
  <c r="J35" i="96"/>
  <c r="I35" i="96"/>
  <c r="H35" i="96"/>
  <c r="E34" i="96"/>
  <c r="D34" i="96"/>
  <c r="J34" i="96" s="1"/>
  <c r="C34" i="96"/>
  <c r="B34" i="96"/>
  <c r="K33" i="96"/>
  <c r="J33" i="96"/>
  <c r="I33" i="96"/>
  <c r="H33" i="96"/>
  <c r="K32" i="96"/>
  <c r="J32" i="96"/>
  <c r="I32" i="96"/>
  <c r="H32" i="96"/>
  <c r="G32" i="96"/>
  <c r="F32" i="96"/>
  <c r="K31" i="96"/>
  <c r="J31" i="96"/>
  <c r="I31" i="96"/>
  <c r="K30" i="96"/>
  <c r="J30" i="96"/>
  <c r="I30" i="96"/>
  <c r="H30" i="96"/>
  <c r="G30" i="96"/>
  <c r="F30" i="96"/>
  <c r="K29" i="96"/>
  <c r="J29" i="96"/>
  <c r="I29" i="96"/>
  <c r="H29" i="96"/>
  <c r="K28" i="96"/>
  <c r="J28" i="96"/>
  <c r="I28" i="96"/>
  <c r="H28" i="96"/>
  <c r="G28" i="96"/>
  <c r="F28" i="96"/>
  <c r="K27" i="96"/>
  <c r="J27" i="96"/>
  <c r="I27" i="96"/>
  <c r="H27" i="96"/>
  <c r="G27" i="96"/>
  <c r="F27" i="96"/>
  <c r="K26" i="96"/>
  <c r="J26" i="96"/>
  <c r="I26" i="96"/>
  <c r="H26" i="96"/>
  <c r="G26" i="96"/>
  <c r="F26" i="96"/>
  <c r="E25" i="96"/>
  <c r="H25" i="96" s="1"/>
  <c r="E24" i="96"/>
  <c r="H24" i="96" s="1"/>
  <c r="D25" i="96"/>
  <c r="D24" i="96"/>
  <c r="C25" i="96"/>
  <c r="G25" i="96" s="1"/>
  <c r="B25" i="96"/>
  <c r="C24" i="96"/>
  <c r="C46" i="96" s="1"/>
  <c r="G46" i="96" s="1"/>
  <c r="B24" i="96"/>
  <c r="I23" i="96"/>
  <c r="K20" i="96"/>
  <c r="J20" i="96"/>
  <c r="I20" i="96"/>
  <c r="H20" i="96"/>
  <c r="G20" i="96"/>
  <c r="F20" i="96"/>
  <c r="K19" i="96"/>
  <c r="J19" i="96"/>
  <c r="I19" i="96"/>
  <c r="H19" i="96"/>
  <c r="G19" i="96"/>
  <c r="F19" i="96"/>
  <c r="K18" i="96"/>
  <c r="J18" i="96"/>
  <c r="I18" i="96"/>
  <c r="H18" i="96"/>
  <c r="G18" i="96"/>
  <c r="F18" i="96"/>
  <c r="K17" i="96"/>
  <c r="J17" i="96"/>
  <c r="I17" i="96"/>
  <c r="H17" i="96"/>
  <c r="G17" i="96"/>
  <c r="F17" i="96"/>
  <c r="E16" i="96"/>
  <c r="E13" i="96" s="1"/>
  <c r="D16" i="96"/>
  <c r="F16" i="96" s="1"/>
  <c r="I16" i="96"/>
  <c r="K16" i="96"/>
  <c r="C16" i="96"/>
  <c r="C13" i="96" s="1"/>
  <c r="B16" i="96"/>
  <c r="K15" i="96"/>
  <c r="J15" i="96"/>
  <c r="I15" i="96"/>
  <c r="H15" i="96"/>
  <c r="G15" i="96"/>
  <c r="F15" i="96"/>
  <c r="K14" i="96"/>
  <c r="J14" i="96"/>
  <c r="I14" i="96"/>
  <c r="H14" i="96"/>
  <c r="G14" i="96"/>
  <c r="F14" i="96"/>
  <c r="B13" i="96"/>
  <c r="K12" i="96"/>
  <c r="J12" i="96"/>
  <c r="I12" i="96"/>
  <c r="H12" i="96"/>
  <c r="G12" i="96"/>
  <c r="F12" i="96"/>
  <c r="K11" i="96"/>
  <c r="J11" i="96"/>
  <c r="I11" i="96"/>
  <c r="H11" i="96"/>
  <c r="G11" i="96"/>
  <c r="F11" i="96"/>
  <c r="K10" i="96"/>
  <c r="J10" i="96"/>
  <c r="I10" i="96"/>
  <c r="H10" i="96"/>
  <c r="K9" i="96"/>
  <c r="J9" i="96"/>
  <c r="I9" i="96"/>
  <c r="H9" i="96"/>
  <c r="G9" i="96"/>
  <c r="F9" i="96"/>
  <c r="E8" i="96"/>
  <c r="E22" i="96" s="1"/>
  <c r="E47" i="96" s="1"/>
  <c r="D8" i="96"/>
  <c r="C8" i="96"/>
  <c r="C22" i="96" s="1"/>
  <c r="C47" i="96" s="1"/>
  <c r="B8" i="96"/>
  <c r="I8" i="96" s="1"/>
  <c r="K7" i="96"/>
  <c r="J7" i="96"/>
  <c r="I7" i="96"/>
  <c r="H7" i="96"/>
  <c r="G7" i="96"/>
  <c r="F7" i="96"/>
  <c r="K6" i="96"/>
  <c r="J6" i="96"/>
  <c r="I6" i="96"/>
  <c r="H6" i="96"/>
  <c r="G6" i="96"/>
  <c r="F6" i="96"/>
  <c r="K5" i="96"/>
  <c r="J5" i="96"/>
  <c r="I5" i="96"/>
  <c r="G5" i="96"/>
  <c r="F5" i="96"/>
  <c r="E4" i="96"/>
  <c r="D4" i="96"/>
  <c r="G4" i="96" s="1"/>
  <c r="C4" i="96"/>
  <c r="B4" i="96"/>
  <c r="K3" i="96"/>
  <c r="J3" i="96"/>
  <c r="I3" i="96"/>
  <c r="H3" i="96"/>
  <c r="G3" i="96"/>
  <c r="F3" i="96"/>
  <c r="I25" i="96"/>
  <c r="H4" i="96"/>
  <c r="B22" i="96"/>
  <c r="F4" i="96"/>
  <c r="J4" i="96"/>
  <c r="H38" i="96"/>
  <c r="F8" i="96"/>
  <c r="G38" i="96"/>
  <c r="E46" i="96"/>
  <c r="K46" i="96" s="1"/>
  <c r="I34" i="96"/>
  <c r="H34" i="96"/>
  <c r="K34" i="96"/>
  <c r="G34" i="96"/>
  <c r="F34" i="96"/>
  <c r="J25" i="96"/>
  <c r="G24" i="96"/>
  <c r="D46" i="96"/>
  <c r="F24" i="96"/>
  <c r="I24" i="96"/>
  <c r="F25" i="96"/>
  <c r="J16" i="96"/>
  <c r="H8" i="96"/>
  <c r="K8" i="96"/>
  <c r="G8" i="96"/>
  <c r="K24" i="96" l="1"/>
  <c r="B38" i="96"/>
  <c r="F40" i="96"/>
  <c r="J8" i="96"/>
  <c r="J24" i="96"/>
  <c r="G16" i="96"/>
  <c r="H16" i="96"/>
  <c r="J46" i="96"/>
  <c r="D13" i="96"/>
  <c r="J40" i="96"/>
  <c r="H46" i="96"/>
  <c r="K25" i="96"/>
  <c r="I4" i="96"/>
  <c r="K4" i="96"/>
  <c r="G13" i="96" l="1"/>
  <c r="K13" i="96"/>
  <c r="D22" i="96"/>
  <c r="J13" i="96"/>
  <c r="F13" i="96"/>
  <c r="H13" i="96"/>
  <c r="I13" i="96"/>
  <c r="B46" i="96"/>
  <c r="I38" i="96"/>
  <c r="F38" i="96"/>
  <c r="B47" i="96" l="1"/>
  <c r="I46" i="96"/>
  <c r="F46" i="96"/>
  <c r="D47" i="96"/>
  <c r="J22" i="96"/>
  <c r="H22" i="96"/>
  <c r="I22" i="96"/>
  <c r="K22" i="96"/>
  <c r="F22" i="96"/>
  <c r="G22" i="96"/>
  <c r="K47" i="96" l="1"/>
  <c r="I47" i="96"/>
  <c r="G47" i="96"/>
  <c r="H47" i="96"/>
  <c r="J47" i="96"/>
  <c r="F47" i="96"/>
</calcChain>
</file>

<file path=xl/sharedStrings.xml><?xml version="1.0" encoding="utf-8"?>
<sst xmlns="http://schemas.openxmlformats.org/spreadsheetml/2006/main" count="57" uniqueCount="57">
  <si>
    <t>Транспортный налог с физических лиц</t>
  </si>
  <si>
    <t>Плата за сервитут</t>
  </si>
  <si>
    <t>Фактическое поступление     2025 года</t>
  </si>
  <si>
    <t>Наименование доходов бюджета</t>
  </si>
  <si>
    <t>Налог на доходы физических лиц</t>
  </si>
  <si>
    <t>доходы от уплаты акцизов на сидр</t>
  </si>
  <si>
    <t>доходы от уплаты акцизов на нефтепродукты</t>
  </si>
  <si>
    <t>Туристический налог</t>
  </si>
  <si>
    <t>упрощенная система налогообложения</t>
  </si>
  <si>
    <t>единый налог на вмененный доход</t>
  </si>
  <si>
    <t>единый сельскохозяйственный налог</t>
  </si>
  <si>
    <t>патентная система налогообложения</t>
  </si>
  <si>
    <t>Налог на имущество физических лиц</t>
  </si>
  <si>
    <t>земельный налог с юридических лиц</t>
  </si>
  <si>
    <t>земельный налог с физических лиц</t>
  </si>
  <si>
    <t>Налоги за пользование природными ресурсами</t>
  </si>
  <si>
    <t>Государственная пошлина</t>
  </si>
  <si>
    <t>Итого налоговые доходы</t>
  </si>
  <si>
    <t>арендная плата за разграниченные земли</t>
  </si>
  <si>
    <t>арендная плата за земли до разграничения</t>
  </si>
  <si>
    <t>Доходы от аренды имущества</t>
  </si>
  <si>
    <t>Прочие доходы от использования имущества</t>
  </si>
  <si>
    <t>Плата за размещение НТО</t>
  </si>
  <si>
    <t>Плата за негативное воздействие</t>
  </si>
  <si>
    <t>доходы от оказания платных услуг</t>
  </si>
  <si>
    <t>доходы, поступающие в порядке возмещения расходов</t>
  </si>
  <si>
    <t>доходы от компенсации затрат государства</t>
  </si>
  <si>
    <t>Доходы от реализации имущества</t>
  </si>
  <si>
    <t>Штрафы, санкции, возмещение ущерба</t>
  </si>
  <si>
    <t>Прочие неналоговые доходы</t>
  </si>
  <si>
    <t>Итого неналоговые доходы</t>
  </si>
  <si>
    <t>Всего доходов</t>
  </si>
  <si>
    <t>Доходы от перечисления части прибыли</t>
  </si>
  <si>
    <t>Доходы от продажи за земельные участки до разграничения</t>
  </si>
  <si>
    <t>Доходы от продажи за земельные участки после разграничения</t>
  </si>
  <si>
    <t>Первоначальный план на год</t>
  </si>
  <si>
    <t>Уточненный план на год</t>
  </si>
  <si>
    <t>Доходы от акцизов, в том числе:</t>
  </si>
  <si>
    <t>Налоги на совокупный доход, в том числе:</t>
  </si>
  <si>
    <t>Налоги на имущество, в том сисле:</t>
  </si>
  <si>
    <t>Земельный налог, в том числе:</t>
  </si>
  <si>
    <t>НЕНАЛОГОВЫЕ ДОХОДЫ</t>
  </si>
  <si>
    <t>Доходы от использования имущества, в том числе:</t>
  </si>
  <si>
    <t>Арендная плата за земельные участки, в том числе:</t>
  </si>
  <si>
    <t>Доходы от оказания платных услуг и компенсации затрат:</t>
  </si>
  <si>
    <t>Доходы от продажи материальных ценностей, в том числе:</t>
  </si>
  <si>
    <t>Доходы от продажи земельных участков, в том числе:</t>
  </si>
  <si>
    <t>% поступления к первоначальному плану на год</t>
  </si>
  <si>
    <t>% поступления к уточненному плану на год</t>
  </si>
  <si>
    <t>отклонения к первоначальному плану на год</t>
  </si>
  <si>
    <t>отклонения к уточненному плану на год</t>
  </si>
  <si>
    <t>Фактическое поступление     2026 года</t>
  </si>
  <si>
    <t>% поступления к 2025 году</t>
  </si>
  <si>
    <t>отклонения к 2025 году</t>
  </si>
  <si>
    <t>Земельный налог (по обязательствам до 1 января 2006 г)</t>
  </si>
  <si>
    <t>Плата за увеличение площадей земельных участков</t>
  </si>
  <si>
    <t>Анализ исполнения доходной части бюджета за январь-июнь 2026 - 2025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</si>
</sst>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%"/>
    <numFmt numFmtId="188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4" fontId="0" fillId="0" borderId="1" xfId="0" applyNumberFormat="1" applyFont="1" applyBorder="1"/>
    <xf numFmtId="4" fontId="0" fillId="0" borderId="2" xfId="0" applyNumberFormat="1" applyFont="1" applyBorder="1"/>
    <xf numFmtId="177" fontId="3" fillId="0" borderId="2" xfId="1" applyNumberFormat="1" applyFont="1" applyBorder="1"/>
    <xf numFmtId="0" fontId="4" fillId="0" borderId="1" xfId="0" applyFont="1" applyBorder="1"/>
    <xf numFmtId="4" fontId="4" fillId="0" borderId="2" xfId="0" applyNumberFormat="1" applyFont="1" applyBorder="1"/>
    <xf numFmtId="0" fontId="3" fillId="0" borderId="0" xfId="0" applyFont="1" applyBorder="1"/>
    <xf numFmtId="0" fontId="0" fillId="0" borderId="1" xfId="0" applyFont="1" applyBorder="1"/>
    <xf numFmtId="4" fontId="3" fillId="0" borderId="2" xfId="0" applyNumberFormat="1" applyFont="1" applyBorder="1"/>
    <xf numFmtId="0" fontId="4" fillId="0" borderId="1" xfId="0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2" fillId="0" borderId="3" xfId="0" applyFont="1" applyFill="1" applyBorder="1"/>
    <xf numFmtId="4" fontId="2" fillId="0" borderId="4" xfId="0" applyNumberFormat="1" applyFont="1" applyBorder="1"/>
    <xf numFmtId="177" fontId="2" fillId="0" borderId="2" xfId="1" applyNumberFormat="1" applyFont="1" applyBorder="1"/>
    <xf numFmtId="4" fontId="2" fillId="0" borderId="5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7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/>
    <xf numFmtId="0" fontId="5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88" fontId="0" fillId="0" borderId="2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4" fontId="3" fillId="0" borderId="2" xfId="1" applyNumberFormat="1" applyFont="1" applyBorder="1"/>
    <xf numFmtId="4" fontId="2" fillId="0" borderId="2" xfId="1" applyNumberFormat="1" applyFont="1" applyBorder="1"/>
    <xf numFmtId="4" fontId="2" fillId="0" borderId="2" xfId="0" applyNumberFormat="1" applyFont="1" applyBorder="1"/>
    <xf numFmtId="4" fontId="0" fillId="0" borderId="2" xfId="0" applyNumberFormat="1" applyFont="1" applyFill="1" applyBorder="1"/>
    <xf numFmtId="4" fontId="2" fillId="0" borderId="2" xfId="0" applyNumberFormat="1" applyFont="1" applyFill="1" applyBorder="1"/>
    <xf numFmtId="4" fontId="0" fillId="0" borderId="2" xfId="0" applyNumberFormat="1" applyFont="1" applyFill="1" applyBorder="1" applyAlignment="1">
      <alignment wrapText="1"/>
    </xf>
    <xf numFmtId="4" fontId="2" fillId="0" borderId="6" xfId="0" applyNumberFormat="1" applyFont="1" applyBorder="1" applyAlignment="1">
      <alignment horizontal="center" wrapText="1"/>
    </xf>
    <xf numFmtId="4" fontId="3" fillId="0" borderId="8" xfId="1" applyNumberFormat="1" applyFont="1" applyBorder="1"/>
    <xf numFmtId="4" fontId="2" fillId="0" borderId="8" xfId="1" applyNumberFormat="1" applyFont="1" applyBorder="1"/>
    <xf numFmtId="4" fontId="2" fillId="0" borderId="4" xfId="0" applyNumberFormat="1" applyFont="1" applyFill="1" applyBorder="1"/>
    <xf numFmtId="188" fontId="2" fillId="0" borderId="4" xfId="0" applyNumberFormat="1" applyFont="1" applyBorder="1" applyAlignment="1">
      <alignment horizontal="right"/>
    </xf>
    <xf numFmtId="177" fontId="2" fillId="0" borderId="4" xfId="1" applyNumberFormat="1" applyFont="1" applyBorder="1"/>
    <xf numFmtId="4" fontId="2" fillId="0" borderId="4" xfId="1" applyNumberFormat="1" applyFont="1" applyBorder="1"/>
    <xf numFmtId="4" fontId="2" fillId="0" borderId="9" xfId="1" applyNumberFormat="1" applyFont="1" applyBorder="1"/>
    <xf numFmtId="4" fontId="4" fillId="2" borderId="2" xfId="0" applyNumberFormat="1" applyFont="1" applyFill="1" applyBorder="1"/>
    <xf numFmtId="0" fontId="2" fillId="0" borderId="1" xfId="0" applyFont="1" applyFill="1" applyBorder="1" applyAlignment="1">
      <alignment horizontal="left"/>
    </xf>
    <xf numFmtId="4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04E5-1FF4-4B19-B52B-AF25550D0E7C}">
  <dimension ref="A1:L236"/>
  <sheetViews>
    <sheetView tabSelected="1" workbookViewId="0">
      <selection activeCell="H5" sqref="H5"/>
    </sheetView>
  </sheetViews>
  <sheetFormatPr defaultRowHeight="12.75" x14ac:dyDescent="0.2"/>
  <cols>
    <col min="1" max="1" width="58.140625" style="1" customWidth="1"/>
    <col min="2" max="2" width="17.5703125" style="1" customWidth="1"/>
    <col min="3" max="3" width="15.28515625" style="1" customWidth="1"/>
    <col min="4" max="4" width="15.5703125" style="1" customWidth="1"/>
    <col min="5" max="5" width="15.7109375" style="1" customWidth="1"/>
    <col min="6" max="7" width="9.28515625" style="1" customWidth="1"/>
    <col min="8" max="8" width="9.85546875" style="1" customWidth="1"/>
    <col min="9" max="9" width="15.85546875" style="1" customWidth="1"/>
    <col min="10" max="10" width="15.7109375" style="1" customWidth="1"/>
    <col min="11" max="11" width="14.5703125" style="1" customWidth="1"/>
    <col min="12" max="16384" width="9.140625" style="1"/>
  </cols>
  <sheetData>
    <row r="1" spans="1:12" ht="15.75" thickBot="1" x14ac:dyDescent="0.3">
      <c r="A1" s="45" t="s">
        <v>56</v>
      </c>
      <c r="B1" s="45"/>
      <c r="C1" s="45"/>
      <c r="D1" s="45"/>
      <c r="E1" s="45"/>
      <c r="F1" s="45"/>
      <c r="G1" s="45"/>
      <c r="H1" s="45"/>
      <c r="I1" s="46"/>
      <c r="J1" s="46"/>
      <c r="K1" s="46"/>
    </row>
    <row r="2" spans="1:12" ht="98.25" customHeight="1" x14ac:dyDescent="0.2">
      <c r="A2" s="16" t="s">
        <v>3</v>
      </c>
      <c r="B2" s="35" t="s">
        <v>35</v>
      </c>
      <c r="C2" s="35" t="s">
        <v>36</v>
      </c>
      <c r="D2" s="17" t="s">
        <v>51</v>
      </c>
      <c r="E2" s="18" t="s">
        <v>2</v>
      </c>
      <c r="F2" s="17" t="s">
        <v>47</v>
      </c>
      <c r="G2" s="17" t="s">
        <v>48</v>
      </c>
      <c r="H2" s="17" t="s">
        <v>52</v>
      </c>
      <c r="I2" s="17" t="s">
        <v>49</v>
      </c>
      <c r="J2" s="17" t="s">
        <v>50</v>
      </c>
      <c r="K2" s="19" t="s">
        <v>53</v>
      </c>
    </row>
    <row r="3" spans="1:12" x14ac:dyDescent="0.2">
      <c r="A3" s="2" t="s">
        <v>4</v>
      </c>
      <c r="B3" s="3">
        <v>1114296000</v>
      </c>
      <c r="C3" s="3">
        <v>1146416000</v>
      </c>
      <c r="D3" s="3">
        <v>500951922.91000003</v>
      </c>
      <c r="E3" s="3">
        <v>439117318.27999997</v>
      </c>
      <c r="F3" s="27">
        <f>D3/B3*100</f>
        <v>44.956808864969453</v>
      </c>
      <c r="G3" s="4">
        <f>D3/C3</f>
        <v>0.43697220111198731</v>
      </c>
      <c r="H3" s="4">
        <f>D3/E3</f>
        <v>1.1408156819507895</v>
      </c>
      <c r="I3" s="29">
        <f>D3-B3</f>
        <v>-613344077.08999991</v>
      </c>
      <c r="J3" s="29">
        <f>D3-C3</f>
        <v>-645464077.08999991</v>
      </c>
      <c r="K3" s="36">
        <f>D3-E3</f>
        <v>61834604.630000055</v>
      </c>
    </row>
    <row r="4" spans="1:12" x14ac:dyDescent="0.2">
      <c r="A4" s="21" t="s">
        <v>37</v>
      </c>
      <c r="B4" s="31">
        <f>B5+B6</f>
        <v>54791000</v>
      </c>
      <c r="C4" s="31">
        <f>C5+C6</f>
        <v>54791000</v>
      </c>
      <c r="D4" s="31">
        <f>D5+D6</f>
        <v>26083801.940000001</v>
      </c>
      <c r="E4" s="31">
        <f>E5+E6</f>
        <v>18056604.359999999</v>
      </c>
      <c r="F4" s="28">
        <f t="shared" ref="F4:F47" si="0">D4/B4*100</f>
        <v>47.60599722582176</v>
      </c>
      <c r="G4" s="15">
        <f t="shared" ref="G4:G47" si="1">D4/C4</f>
        <v>0.47605997225821761</v>
      </c>
      <c r="H4" s="15">
        <f t="shared" ref="H4:H47" si="2">D4/E4</f>
        <v>1.444557427296923</v>
      </c>
      <c r="I4" s="30">
        <f t="shared" ref="I4:I47" si="3">D4-B4</f>
        <v>-28707198.059999999</v>
      </c>
      <c r="J4" s="30">
        <f t="shared" ref="J4:J47" si="4">D4-C4</f>
        <v>-28707198.059999999</v>
      </c>
      <c r="K4" s="37">
        <f t="shared" ref="K4:K47" si="5">D4-E4</f>
        <v>8027197.5800000019</v>
      </c>
    </row>
    <row r="5" spans="1:12" x14ac:dyDescent="0.2">
      <c r="A5" s="5" t="s">
        <v>5</v>
      </c>
      <c r="B5" s="3">
        <v>5787000</v>
      </c>
      <c r="C5" s="3">
        <v>5787000</v>
      </c>
      <c r="D5" s="6">
        <v>4322471.43</v>
      </c>
      <c r="E5" s="6">
        <v>2459070</v>
      </c>
      <c r="F5" s="27">
        <f t="shared" si="0"/>
        <v>74.692784344219803</v>
      </c>
      <c r="G5" s="4">
        <f t="shared" si="1"/>
        <v>0.74692784344219798</v>
      </c>
      <c r="H5" s="4">
        <f t="shared" si="2"/>
        <v>1.7577667288853103</v>
      </c>
      <c r="I5" s="29">
        <f t="shared" si="3"/>
        <v>-1464528.5700000003</v>
      </c>
      <c r="J5" s="29">
        <f t="shared" si="4"/>
        <v>-1464528.5700000003</v>
      </c>
      <c r="K5" s="36">
        <f t="shared" si="5"/>
        <v>1863401.4299999997</v>
      </c>
      <c r="L5" s="7"/>
    </row>
    <row r="6" spans="1:12" x14ac:dyDescent="0.2">
      <c r="A6" s="5" t="s">
        <v>6</v>
      </c>
      <c r="B6" s="3">
        <v>49004000</v>
      </c>
      <c r="C6" s="3">
        <v>49004000</v>
      </c>
      <c r="D6" s="6">
        <v>21761330.510000002</v>
      </c>
      <c r="E6" s="6">
        <v>15597534.359999999</v>
      </c>
      <c r="F6" s="27">
        <f t="shared" si="0"/>
        <v>44.40725350991756</v>
      </c>
      <c r="G6" s="4">
        <f t="shared" si="1"/>
        <v>0.4440725350991756</v>
      </c>
      <c r="H6" s="4">
        <f t="shared" si="2"/>
        <v>1.3951775971596578</v>
      </c>
      <c r="I6" s="29">
        <f t="shared" si="3"/>
        <v>-27242669.489999998</v>
      </c>
      <c r="J6" s="29">
        <f t="shared" si="4"/>
        <v>-27242669.489999998</v>
      </c>
      <c r="K6" s="36">
        <f t="shared" si="5"/>
        <v>6163796.1500000022</v>
      </c>
      <c r="L6" s="7"/>
    </row>
    <row r="7" spans="1:12" x14ac:dyDescent="0.2">
      <c r="A7" s="8" t="s">
        <v>7</v>
      </c>
      <c r="B7" s="3">
        <v>1556000</v>
      </c>
      <c r="C7" s="3">
        <v>1556000</v>
      </c>
      <c r="D7" s="9">
        <v>793590</v>
      </c>
      <c r="E7" s="9">
        <v>246945</v>
      </c>
      <c r="F7" s="27">
        <f t="shared" si="0"/>
        <v>51.001928020565558</v>
      </c>
      <c r="G7" s="4">
        <f t="shared" si="1"/>
        <v>0.51001928020565557</v>
      </c>
      <c r="H7" s="4">
        <f t="shared" si="2"/>
        <v>3.2136305655105386</v>
      </c>
      <c r="I7" s="29">
        <f t="shared" si="3"/>
        <v>-762410</v>
      </c>
      <c r="J7" s="29">
        <f t="shared" si="4"/>
        <v>-762410</v>
      </c>
      <c r="K7" s="36">
        <f t="shared" si="5"/>
        <v>546645</v>
      </c>
      <c r="L7" s="7"/>
    </row>
    <row r="8" spans="1:12" x14ac:dyDescent="0.2">
      <c r="A8" s="22" t="s">
        <v>38</v>
      </c>
      <c r="B8" s="31">
        <f>SUM(B9:B12)</f>
        <v>147899000</v>
      </c>
      <c r="C8" s="31">
        <f>SUM(C9:C12)</f>
        <v>157899000</v>
      </c>
      <c r="D8" s="31">
        <f>SUM(D9:D12)</f>
        <v>71816180.909999996</v>
      </c>
      <c r="E8" s="31">
        <f>SUM(E9:E12)</f>
        <v>73454026.959999993</v>
      </c>
      <c r="F8" s="28">
        <f t="shared" si="0"/>
        <v>48.557583830857546</v>
      </c>
      <c r="G8" s="15">
        <f t="shared" si="1"/>
        <v>0.45482353219463073</v>
      </c>
      <c r="H8" s="15">
        <f t="shared" si="2"/>
        <v>0.97770243351134578</v>
      </c>
      <c r="I8" s="30">
        <f t="shared" si="3"/>
        <v>-76082819.090000004</v>
      </c>
      <c r="J8" s="30">
        <f t="shared" si="4"/>
        <v>-86082819.090000004</v>
      </c>
      <c r="K8" s="37">
        <f t="shared" si="5"/>
        <v>-1637846.049999997</v>
      </c>
      <c r="L8" s="7"/>
    </row>
    <row r="9" spans="1:12" ht="13.5" customHeight="1" x14ac:dyDescent="0.2">
      <c r="A9" s="5" t="s">
        <v>8</v>
      </c>
      <c r="B9" s="3">
        <v>120006000</v>
      </c>
      <c r="C9" s="3">
        <v>130006000</v>
      </c>
      <c r="D9" s="6">
        <v>68715564.519999996</v>
      </c>
      <c r="E9" s="6">
        <v>59022840.789999999</v>
      </c>
      <c r="F9" s="27">
        <f t="shared" si="0"/>
        <v>57.260107427961934</v>
      </c>
      <c r="G9" s="4">
        <f t="shared" si="1"/>
        <v>0.52855687060597201</v>
      </c>
      <c r="H9" s="4">
        <f t="shared" si="2"/>
        <v>1.1642198782753641</v>
      </c>
      <c r="I9" s="29">
        <f t="shared" si="3"/>
        <v>-51290435.480000004</v>
      </c>
      <c r="J9" s="29">
        <f t="shared" si="4"/>
        <v>-61290435.480000004</v>
      </c>
      <c r="K9" s="36">
        <f t="shared" si="5"/>
        <v>9692723.7299999967</v>
      </c>
      <c r="L9" s="7"/>
    </row>
    <row r="10" spans="1:12" x14ac:dyDescent="0.2">
      <c r="A10" s="10" t="s">
        <v>9</v>
      </c>
      <c r="B10" s="32">
        <v>0</v>
      </c>
      <c r="C10" s="32">
        <v>0</v>
      </c>
      <c r="D10" s="6">
        <v>0</v>
      </c>
      <c r="E10" s="6">
        <v>-82.74</v>
      </c>
      <c r="F10" s="27" t="e">
        <f t="shared" si="0"/>
        <v>#DIV/0!</v>
      </c>
      <c r="G10" s="4" t="e">
        <f t="shared" si="1"/>
        <v>#DIV/0!</v>
      </c>
      <c r="H10" s="4">
        <f t="shared" si="2"/>
        <v>0</v>
      </c>
      <c r="I10" s="29">
        <f t="shared" si="3"/>
        <v>0</v>
      </c>
      <c r="J10" s="29">
        <f t="shared" si="4"/>
        <v>0</v>
      </c>
      <c r="K10" s="36">
        <f t="shared" si="5"/>
        <v>82.74</v>
      </c>
      <c r="L10" s="7"/>
    </row>
    <row r="11" spans="1:12" ht="14.25" customHeight="1" x14ac:dyDescent="0.2">
      <c r="A11" s="10" t="s">
        <v>10</v>
      </c>
      <c r="B11" s="32">
        <v>19614000</v>
      </c>
      <c r="C11" s="32">
        <v>19614000</v>
      </c>
      <c r="D11" s="6">
        <v>2261444</v>
      </c>
      <c r="E11" s="6">
        <v>7008681</v>
      </c>
      <c r="F11" s="27">
        <f t="shared" si="0"/>
        <v>11.529744060365045</v>
      </c>
      <c r="G11" s="4">
        <f t="shared" si="1"/>
        <v>0.11529744060365045</v>
      </c>
      <c r="H11" s="4">
        <f t="shared" si="2"/>
        <v>0.32266328000946254</v>
      </c>
      <c r="I11" s="29">
        <f t="shared" si="3"/>
        <v>-17352556</v>
      </c>
      <c r="J11" s="29">
        <f t="shared" si="4"/>
        <v>-17352556</v>
      </c>
      <c r="K11" s="36">
        <f t="shared" si="5"/>
        <v>-4747237</v>
      </c>
      <c r="L11" s="7"/>
    </row>
    <row r="12" spans="1:12" x14ac:dyDescent="0.2">
      <c r="A12" s="10" t="s">
        <v>11</v>
      </c>
      <c r="B12" s="32">
        <v>8279000</v>
      </c>
      <c r="C12" s="32">
        <v>8279000</v>
      </c>
      <c r="D12" s="6">
        <v>839172.39</v>
      </c>
      <c r="E12" s="6">
        <v>7422587.9100000001</v>
      </c>
      <c r="F12" s="27">
        <f t="shared" si="0"/>
        <v>10.136156419857471</v>
      </c>
      <c r="G12" s="4">
        <f t="shared" si="1"/>
        <v>0.10136156419857471</v>
      </c>
      <c r="H12" s="4">
        <f t="shared" si="2"/>
        <v>0.1130565781335421</v>
      </c>
      <c r="I12" s="29">
        <f t="shared" si="3"/>
        <v>-7439827.6100000003</v>
      </c>
      <c r="J12" s="29">
        <f t="shared" si="4"/>
        <v>-7439827.6100000003</v>
      </c>
      <c r="K12" s="36">
        <f t="shared" si="5"/>
        <v>-6583415.5200000005</v>
      </c>
      <c r="L12" s="7"/>
    </row>
    <row r="13" spans="1:12" x14ac:dyDescent="0.2">
      <c r="A13" s="23" t="s">
        <v>39</v>
      </c>
      <c r="B13" s="33">
        <f>B14+B15+B16</f>
        <v>145478000</v>
      </c>
      <c r="C13" s="33">
        <f>C14+C15+C16</f>
        <v>145478000</v>
      </c>
      <c r="D13" s="33">
        <f>D14+D15+D16</f>
        <v>25928537.539999995</v>
      </c>
      <c r="E13" s="33">
        <f>E14+E15+E16</f>
        <v>28248805.57</v>
      </c>
      <c r="F13" s="28">
        <f t="shared" si="0"/>
        <v>17.822995600709383</v>
      </c>
      <c r="G13" s="15">
        <f t="shared" si="1"/>
        <v>0.17822995600709382</v>
      </c>
      <c r="H13" s="15">
        <f t="shared" si="2"/>
        <v>0.91786314560272553</v>
      </c>
      <c r="I13" s="30">
        <f t="shared" si="3"/>
        <v>-119549462.46000001</v>
      </c>
      <c r="J13" s="30">
        <f t="shared" si="4"/>
        <v>-119549462.46000001</v>
      </c>
      <c r="K13" s="37">
        <f t="shared" si="5"/>
        <v>-2320268.0300000049</v>
      </c>
      <c r="L13" s="7"/>
    </row>
    <row r="14" spans="1:12" x14ac:dyDescent="0.2">
      <c r="A14" s="10" t="s">
        <v>12</v>
      </c>
      <c r="B14" s="32">
        <v>42240000</v>
      </c>
      <c r="C14" s="32">
        <v>42240000</v>
      </c>
      <c r="D14" s="9">
        <v>847478.01</v>
      </c>
      <c r="E14" s="9">
        <v>1600101.9</v>
      </c>
      <c r="F14" s="27">
        <f t="shared" si="0"/>
        <v>2.0063399857954547</v>
      </c>
      <c r="G14" s="4">
        <f t="shared" si="1"/>
        <v>2.0063399857954547E-2</v>
      </c>
      <c r="H14" s="4">
        <f t="shared" si="2"/>
        <v>0.52964002480092054</v>
      </c>
      <c r="I14" s="29">
        <f t="shared" si="3"/>
        <v>-41392521.990000002</v>
      </c>
      <c r="J14" s="29">
        <f t="shared" si="4"/>
        <v>-41392521.990000002</v>
      </c>
      <c r="K14" s="36">
        <f t="shared" si="5"/>
        <v>-752623.8899999999</v>
      </c>
      <c r="L14" s="7"/>
    </row>
    <row r="15" spans="1:12" x14ac:dyDescent="0.2">
      <c r="A15" s="10" t="s">
        <v>0</v>
      </c>
      <c r="B15" s="32">
        <v>32127000</v>
      </c>
      <c r="C15" s="32">
        <v>32127000</v>
      </c>
      <c r="D15" s="6">
        <v>3542270.55</v>
      </c>
      <c r="E15" s="6">
        <v>3852384.53</v>
      </c>
      <c r="F15" s="27">
        <f t="shared" si="0"/>
        <v>11.025836679428517</v>
      </c>
      <c r="G15" s="4">
        <f t="shared" si="1"/>
        <v>0.11025836679428518</v>
      </c>
      <c r="H15" s="4">
        <f t="shared" si="2"/>
        <v>0.91950077216201465</v>
      </c>
      <c r="I15" s="29">
        <f t="shared" si="3"/>
        <v>-28584729.449999999</v>
      </c>
      <c r="J15" s="29">
        <f t="shared" si="4"/>
        <v>-28584729.449999999</v>
      </c>
      <c r="K15" s="36">
        <f t="shared" si="5"/>
        <v>-310113.98</v>
      </c>
      <c r="L15" s="7"/>
    </row>
    <row r="16" spans="1:12" x14ac:dyDescent="0.2">
      <c r="A16" s="23" t="s">
        <v>40</v>
      </c>
      <c r="B16" s="33">
        <f>B17+B18</f>
        <v>71111000</v>
      </c>
      <c r="C16" s="33">
        <f>C17+C18</f>
        <v>71111000</v>
      </c>
      <c r="D16" s="33">
        <f>D17+D18</f>
        <v>21538788.979999997</v>
      </c>
      <c r="E16" s="33">
        <f>E17+E18</f>
        <v>22796319.140000001</v>
      </c>
      <c r="F16" s="28">
        <f t="shared" si="0"/>
        <v>30.288969329639574</v>
      </c>
      <c r="G16" s="15">
        <f t="shared" si="1"/>
        <v>0.30288969329639576</v>
      </c>
      <c r="H16" s="15">
        <f t="shared" si="2"/>
        <v>0.944836262719561</v>
      </c>
      <c r="I16" s="30">
        <f t="shared" si="3"/>
        <v>-49572211.020000003</v>
      </c>
      <c r="J16" s="30">
        <f t="shared" si="4"/>
        <v>-49572211.020000003</v>
      </c>
      <c r="K16" s="37">
        <f t="shared" si="5"/>
        <v>-1257530.1600000039</v>
      </c>
      <c r="L16" s="7"/>
    </row>
    <row r="17" spans="1:12" x14ac:dyDescent="0.2">
      <c r="A17" s="10" t="s">
        <v>13</v>
      </c>
      <c r="B17" s="32">
        <v>39923000</v>
      </c>
      <c r="C17" s="32">
        <v>39923000</v>
      </c>
      <c r="D17" s="6">
        <v>18388807.559999999</v>
      </c>
      <c r="E17" s="6">
        <v>19115753.73</v>
      </c>
      <c r="F17" s="27">
        <f t="shared" si="0"/>
        <v>46.060685720011016</v>
      </c>
      <c r="G17" s="4">
        <f t="shared" si="1"/>
        <v>0.46060685720011019</v>
      </c>
      <c r="H17" s="4">
        <f t="shared" si="2"/>
        <v>0.96197135722358973</v>
      </c>
      <c r="I17" s="29">
        <f t="shared" si="3"/>
        <v>-21534192.440000001</v>
      </c>
      <c r="J17" s="29">
        <f t="shared" si="4"/>
        <v>-21534192.440000001</v>
      </c>
      <c r="K17" s="36">
        <f t="shared" si="5"/>
        <v>-726946.17000000179</v>
      </c>
      <c r="L17" s="7"/>
    </row>
    <row r="18" spans="1:12" x14ac:dyDescent="0.2">
      <c r="A18" s="10" t="s">
        <v>14</v>
      </c>
      <c r="B18" s="32">
        <v>31188000</v>
      </c>
      <c r="C18" s="32">
        <v>31188000</v>
      </c>
      <c r="D18" s="6">
        <v>3149981.42</v>
      </c>
      <c r="E18" s="6">
        <v>3680565.41</v>
      </c>
      <c r="F18" s="27">
        <f t="shared" si="0"/>
        <v>10.099978902141849</v>
      </c>
      <c r="G18" s="4">
        <f t="shared" si="1"/>
        <v>0.1009997890214185</v>
      </c>
      <c r="H18" s="4">
        <f t="shared" si="2"/>
        <v>0.8558417169931507</v>
      </c>
      <c r="I18" s="29">
        <f t="shared" si="3"/>
        <v>-28038018.579999998</v>
      </c>
      <c r="J18" s="29">
        <f t="shared" si="4"/>
        <v>-28038018.579999998</v>
      </c>
      <c r="K18" s="36">
        <f t="shared" si="5"/>
        <v>-530583.99000000022</v>
      </c>
      <c r="L18" s="7"/>
    </row>
    <row r="19" spans="1:12" x14ac:dyDescent="0.2">
      <c r="A19" s="12" t="s">
        <v>15</v>
      </c>
      <c r="B19" s="32">
        <v>2791000</v>
      </c>
      <c r="C19" s="32">
        <v>2791000</v>
      </c>
      <c r="D19" s="9">
        <v>197679</v>
      </c>
      <c r="E19" s="9">
        <v>274506</v>
      </c>
      <c r="F19" s="27">
        <f t="shared" si="0"/>
        <v>7.0827302042278761</v>
      </c>
      <c r="G19" s="4">
        <f t="shared" si="1"/>
        <v>7.0827302042278759E-2</v>
      </c>
      <c r="H19" s="4">
        <f t="shared" si="2"/>
        <v>0.72012633603637077</v>
      </c>
      <c r="I19" s="29">
        <f t="shared" si="3"/>
        <v>-2593321</v>
      </c>
      <c r="J19" s="29">
        <f t="shared" si="4"/>
        <v>-2593321</v>
      </c>
      <c r="K19" s="36">
        <f t="shared" si="5"/>
        <v>-76827</v>
      </c>
      <c r="L19" s="7"/>
    </row>
    <row r="20" spans="1:12" ht="13.5" customHeight="1" x14ac:dyDescent="0.2">
      <c r="A20" s="12" t="s">
        <v>16</v>
      </c>
      <c r="B20" s="32">
        <v>26465000</v>
      </c>
      <c r="C20" s="32">
        <v>26465000</v>
      </c>
      <c r="D20" s="9">
        <v>14963932.52</v>
      </c>
      <c r="E20" s="9">
        <v>11591666.029999999</v>
      </c>
      <c r="F20" s="27">
        <f t="shared" si="0"/>
        <v>56.5423484602305</v>
      </c>
      <c r="G20" s="4">
        <f t="shared" si="1"/>
        <v>0.56542348460230496</v>
      </c>
      <c r="H20" s="4">
        <f t="shared" si="2"/>
        <v>1.2909216398464509</v>
      </c>
      <c r="I20" s="29">
        <f t="shared" si="3"/>
        <v>-11501067.48</v>
      </c>
      <c r="J20" s="29">
        <f t="shared" si="4"/>
        <v>-11501067.48</v>
      </c>
      <c r="K20" s="36">
        <f t="shared" si="5"/>
        <v>3372266.49</v>
      </c>
      <c r="L20" s="7"/>
    </row>
    <row r="21" spans="1:12" ht="13.5" customHeight="1" x14ac:dyDescent="0.2">
      <c r="A21" s="12" t="s">
        <v>54</v>
      </c>
      <c r="B21" s="32">
        <v>0</v>
      </c>
      <c r="C21" s="32">
        <v>0</v>
      </c>
      <c r="D21" s="9">
        <v>-1886.33</v>
      </c>
      <c r="E21" s="9">
        <v>0</v>
      </c>
      <c r="F21" s="27"/>
      <c r="G21" s="4"/>
      <c r="H21" s="4"/>
      <c r="I21" s="29"/>
      <c r="J21" s="29"/>
      <c r="K21" s="36"/>
      <c r="L21" s="7"/>
    </row>
    <row r="22" spans="1:12" x14ac:dyDescent="0.2">
      <c r="A22" s="11" t="s">
        <v>17</v>
      </c>
      <c r="B22" s="33">
        <f>B3+B4+B7+B8+B13+B19+B20</f>
        <v>1493276000</v>
      </c>
      <c r="C22" s="33">
        <f>C3+C4+C7+C8+C13+C19+C20</f>
        <v>1535396000</v>
      </c>
      <c r="D22" s="33">
        <f>D3+D4+D7+D8+D13+D19+D20+D21</f>
        <v>640733758.48999989</v>
      </c>
      <c r="E22" s="33">
        <f>E3+E4+E7+E8+E13+E19+E20</f>
        <v>570989872.19999993</v>
      </c>
      <c r="F22" s="28">
        <f t="shared" si="0"/>
        <v>42.90792582817911</v>
      </c>
      <c r="G22" s="15">
        <f t="shared" si="1"/>
        <v>0.41730847187956716</v>
      </c>
      <c r="H22" s="15">
        <f t="shared" si="2"/>
        <v>1.122145575054212</v>
      </c>
      <c r="I22" s="30">
        <f t="shared" si="3"/>
        <v>-852542241.51000011</v>
      </c>
      <c r="J22" s="30">
        <f t="shared" si="4"/>
        <v>-894662241.51000011</v>
      </c>
      <c r="K22" s="37">
        <f t="shared" si="5"/>
        <v>69743886.289999962</v>
      </c>
      <c r="L22" s="7"/>
    </row>
    <row r="23" spans="1:12" x14ac:dyDescent="0.2">
      <c r="A23" s="24" t="s">
        <v>41</v>
      </c>
      <c r="B23" s="33"/>
      <c r="C23" s="33"/>
      <c r="D23" s="33"/>
      <c r="E23" s="33"/>
      <c r="F23" s="27"/>
      <c r="G23" s="4"/>
      <c r="H23" s="4"/>
      <c r="I23" s="29">
        <f t="shared" si="3"/>
        <v>0</v>
      </c>
      <c r="J23" s="29"/>
      <c r="K23" s="37"/>
      <c r="L23" s="7"/>
    </row>
    <row r="24" spans="1:12" x14ac:dyDescent="0.2">
      <c r="A24" s="44" t="s">
        <v>42</v>
      </c>
      <c r="B24" s="33">
        <f>B25+B28+B29+B30+B31+B32</f>
        <v>48608000</v>
      </c>
      <c r="C24" s="33">
        <f>C25+C28+C29+C30+C31+C32</f>
        <v>48628577.359999999</v>
      </c>
      <c r="D24" s="33">
        <f>D25+D28+D29+D30+D31+D32</f>
        <v>20174767.449999999</v>
      </c>
      <c r="E24" s="33">
        <f>E25+E28+E29+E30+E31+E32</f>
        <v>18777467.240000002</v>
      </c>
      <c r="F24" s="28">
        <f t="shared" si="0"/>
        <v>41.505035076530611</v>
      </c>
      <c r="G24" s="15">
        <f t="shared" si="1"/>
        <v>0.41487472069448178</v>
      </c>
      <c r="H24" s="15">
        <f t="shared" si="2"/>
        <v>1.0744136678360674</v>
      </c>
      <c r="I24" s="30">
        <f t="shared" si="3"/>
        <v>-28433232.550000001</v>
      </c>
      <c r="J24" s="30">
        <f t="shared" si="4"/>
        <v>-28453809.91</v>
      </c>
      <c r="K24" s="37">
        <f t="shared" si="5"/>
        <v>1397300.2099999972</v>
      </c>
      <c r="L24" s="7"/>
    </row>
    <row r="25" spans="1:12" x14ac:dyDescent="0.2">
      <c r="A25" s="24" t="s">
        <v>43</v>
      </c>
      <c r="B25" s="33">
        <f>B26+B27</f>
        <v>24289000</v>
      </c>
      <c r="C25" s="33">
        <f>C26+C27</f>
        <v>24289000</v>
      </c>
      <c r="D25" s="33">
        <f>D26+D27</f>
        <v>8700369.6099999994</v>
      </c>
      <c r="E25" s="33">
        <f>E26+E27</f>
        <v>8756841.4199999999</v>
      </c>
      <c r="F25" s="28">
        <f t="shared" si="0"/>
        <v>35.820205072254929</v>
      </c>
      <c r="G25" s="15">
        <f t="shared" si="1"/>
        <v>0.35820205072254929</v>
      </c>
      <c r="H25" s="15">
        <f t="shared" si="2"/>
        <v>0.99355112108447885</v>
      </c>
      <c r="I25" s="30">
        <f t="shared" si="3"/>
        <v>-15588630.390000001</v>
      </c>
      <c r="J25" s="30">
        <f t="shared" si="4"/>
        <v>-15588630.390000001</v>
      </c>
      <c r="K25" s="37">
        <f t="shared" si="5"/>
        <v>-56471.810000000522</v>
      </c>
      <c r="L25" s="7"/>
    </row>
    <row r="26" spans="1:12" ht="17.25" customHeight="1" x14ac:dyDescent="0.2">
      <c r="A26" s="10" t="s">
        <v>19</v>
      </c>
      <c r="B26" s="32">
        <v>16943000</v>
      </c>
      <c r="C26" s="32">
        <v>16943000</v>
      </c>
      <c r="D26" s="6">
        <v>7627777.9000000004</v>
      </c>
      <c r="E26" s="6">
        <v>5522519.8499999996</v>
      </c>
      <c r="F26" s="27">
        <f t="shared" si="0"/>
        <v>45.020231954199375</v>
      </c>
      <c r="G26" s="4">
        <f t="shared" si="1"/>
        <v>0.45020231954199375</v>
      </c>
      <c r="H26" s="4">
        <f t="shared" si="2"/>
        <v>1.3812133060961294</v>
      </c>
      <c r="I26" s="29">
        <f t="shared" si="3"/>
        <v>-9315222.0999999996</v>
      </c>
      <c r="J26" s="29">
        <f t="shared" si="4"/>
        <v>-9315222.0999999996</v>
      </c>
      <c r="K26" s="36">
        <f t="shared" si="5"/>
        <v>2105258.0500000007</v>
      </c>
      <c r="L26" s="7"/>
    </row>
    <row r="27" spans="1:12" x14ac:dyDescent="0.2">
      <c r="A27" s="10" t="s">
        <v>18</v>
      </c>
      <c r="B27" s="32">
        <v>7346000</v>
      </c>
      <c r="C27" s="32">
        <v>7346000</v>
      </c>
      <c r="D27" s="6">
        <v>1072591.71</v>
      </c>
      <c r="E27" s="6">
        <v>3234321.57</v>
      </c>
      <c r="F27" s="27">
        <f t="shared" si="0"/>
        <v>14.601030628913694</v>
      </c>
      <c r="G27" s="4">
        <f t="shared" si="1"/>
        <v>0.14601030628913694</v>
      </c>
      <c r="H27" s="4">
        <f t="shared" si="2"/>
        <v>0.33162803598406576</v>
      </c>
      <c r="I27" s="29">
        <f t="shared" si="3"/>
        <v>-6273408.29</v>
      </c>
      <c r="J27" s="29">
        <f t="shared" si="4"/>
        <v>-6273408.29</v>
      </c>
      <c r="K27" s="36">
        <f t="shared" si="5"/>
        <v>-2161729.86</v>
      </c>
      <c r="L27" s="7"/>
    </row>
    <row r="28" spans="1:12" x14ac:dyDescent="0.2">
      <c r="A28" s="10" t="s">
        <v>20</v>
      </c>
      <c r="B28" s="32">
        <v>7207000</v>
      </c>
      <c r="C28" s="32">
        <v>7207000</v>
      </c>
      <c r="D28" s="43">
        <v>3497000.08</v>
      </c>
      <c r="E28" s="6">
        <v>3192513.96</v>
      </c>
      <c r="F28" s="27">
        <f t="shared" si="0"/>
        <v>48.52227112529485</v>
      </c>
      <c r="G28" s="4">
        <f t="shared" si="1"/>
        <v>0.48522271125294852</v>
      </c>
      <c r="H28" s="4">
        <f t="shared" si="2"/>
        <v>1.0953750316568702</v>
      </c>
      <c r="I28" s="29">
        <f t="shared" si="3"/>
        <v>-3709999.92</v>
      </c>
      <c r="J28" s="29">
        <f t="shared" si="4"/>
        <v>-3709999.92</v>
      </c>
      <c r="K28" s="36">
        <f t="shared" si="5"/>
        <v>304486.12000000011</v>
      </c>
      <c r="L28" s="7"/>
    </row>
    <row r="29" spans="1:12" x14ac:dyDescent="0.2">
      <c r="A29" s="10" t="s">
        <v>1</v>
      </c>
      <c r="B29" s="32">
        <v>0</v>
      </c>
      <c r="C29" s="32">
        <v>8.5</v>
      </c>
      <c r="D29" s="6">
        <v>9.91</v>
      </c>
      <c r="E29" s="6">
        <v>5.96</v>
      </c>
      <c r="F29" s="27"/>
      <c r="G29" s="4"/>
      <c r="H29" s="4">
        <f t="shared" si="2"/>
        <v>1.662751677852349</v>
      </c>
      <c r="I29" s="29">
        <f t="shared" si="3"/>
        <v>9.91</v>
      </c>
      <c r="J29" s="29">
        <f t="shared" si="4"/>
        <v>1.4100000000000001</v>
      </c>
      <c r="K29" s="36">
        <f t="shared" si="5"/>
        <v>3.95</v>
      </c>
      <c r="L29" s="7"/>
    </row>
    <row r="30" spans="1:12" x14ac:dyDescent="0.2">
      <c r="A30" s="10" t="s">
        <v>21</v>
      </c>
      <c r="B30" s="32">
        <v>16320000</v>
      </c>
      <c r="C30" s="32">
        <v>16320000</v>
      </c>
      <c r="D30" s="6">
        <v>7713126.7199999997</v>
      </c>
      <c r="E30" s="6">
        <v>6491859.5099999998</v>
      </c>
      <c r="F30" s="27">
        <f t="shared" si="0"/>
        <v>47.261805882352945</v>
      </c>
      <c r="G30" s="4">
        <f t="shared" si="1"/>
        <v>0.47261805882352942</v>
      </c>
      <c r="H30" s="4">
        <f t="shared" si="2"/>
        <v>1.1881228649693931</v>
      </c>
      <c r="I30" s="29">
        <f t="shared" si="3"/>
        <v>-8606873.2800000012</v>
      </c>
      <c r="J30" s="29">
        <f t="shared" si="4"/>
        <v>-8606873.2800000012</v>
      </c>
      <c r="K30" s="36">
        <f t="shared" si="5"/>
        <v>1221267.21</v>
      </c>
      <c r="L30" s="7"/>
    </row>
    <row r="31" spans="1:12" x14ac:dyDescent="0.2">
      <c r="A31" s="10" t="s">
        <v>32</v>
      </c>
      <c r="B31" s="32">
        <v>0</v>
      </c>
      <c r="C31" s="32">
        <v>20568.86</v>
      </c>
      <c r="D31" s="6">
        <v>21562.65</v>
      </c>
      <c r="E31" s="6">
        <v>0</v>
      </c>
      <c r="F31" s="27" t="e">
        <f t="shared" si="0"/>
        <v>#DIV/0!</v>
      </c>
      <c r="G31" s="4">
        <f t="shared" si="1"/>
        <v>1.0483152688092583</v>
      </c>
      <c r="H31" s="4" t="e">
        <f t="shared" si="2"/>
        <v>#DIV/0!</v>
      </c>
      <c r="I31" s="29">
        <f t="shared" si="3"/>
        <v>21562.65</v>
      </c>
      <c r="J31" s="29">
        <f t="shared" si="4"/>
        <v>993.79000000000087</v>
      </c>
      <c r="K31" s="36">
        <f t="shared" si="5"/>
        <v>21562.65</v>
      </c>
      <c r="L31" s="7"/>
    </row>
    <row r="32" spans="1:12" x14ac:dyDescent="0.2">
      <c r="A32" s="10" t="s">
        <v>22</v>
      </c>
      <c r="B32" s="32">
        <v>792000</v>
      </c>
      <c r="C32" s="32">
        <v>792000</v>
      </c>
      <c r="D32" s="6">
        <v>242698.48</v>
      </c>
      <c r="E32" s="6">
        <v>336246.39</v>
      </c>
      <c r="F32" s="27">
        <f t="shared" si="0"/>
        <v>30.643747474747475</v>
      </c>
      <c r="G32" s="4">
        <f t="shared" si="1"/>
        <v>0.30643747474747474</v>
      </c>
      <c r="H32" s="4">
        <f t="shared" si="2"/>
        <v>0.72178761532577351</v>
      </c>
      <c r="I32" s="29">
        <f t="shared" si="3"/>
        <v>-549301.52</v>
      </c>
      <c r="J32" s="29">
        <f t="shared" si="4"/>
        <v>-549301.52</v>
      </c>
      <c r="K32" s="36">
        <f t="shared" si="5"/>
        <v>-93547.91</v>
      </c>
      <c r="L32" s="7"/>
    </row>
    <row r="33" spans="1:12" ht="14.25" customHeight="1" x14ac:dyDescent="0.2">
      <c r="A33" s="12" t="s">
        <v>23</v>
      </c>
      <c r="B33" s="32">
        <v>0</v>
      </c>
      <c r="C33" s="32">
        <v>0</v>
      </c>
      <c r="D33" s="9">
        <v>0</v>
      </c>
      <c r="E33" s="9">
        <v>1328463.6599999999</v>
      </c>
      <c r="F33" s="27" t="e">
        <f t="shared" si="0"/>
        <v>#DIV/0!</v>
      </c>
      <c r="G33" s="4" t="e">
        <f t="shared" si="1"/>
        <v>#DIV/0!</v>
      </c>
      <c r="H33" s="4">
        <f t="shared" si="2"/>
        <v>0</v>
      </c>
      <c r="I33" s="29">
        <f t="shared" si="3"/>
        <v>0</v>
      </c>
      <c r="J33" s="29">
        <f t="shared" si="4"/>
        <v>0</v>
      </c>
      <c r="K33" s="36">
        <f t="shared" si="5"/>
        <v>-1328463.6599999999</v>
      </c>
      <c r="L33" s="7"/>
    </row>
    <row r="34" spans="1:12" ht="12.75" customHeight="1" x14ac:dyDescent="0.2">
      <c r="A34" s="25" t="s">
        <v>44</v>
      </c>
      <c r="B34" s="33">
        <f>SUM(B35:B37)</f>
        <v>290000</v>
      </c>
      <c r="C34" s="33">
        <f>SUM(C35:C37)</f>
        <v>290000</v>
      </c>
      <c r="D34" s="33">
        <f>SUM(D35:D37)</f>
        <v>189581.97999999998</v>
      </c>
      <c r="E34" s="33">
        <f>SUM(E35:E37)</f>
        <v>1904585.9700000002</v>
      </c>
      <c r="F34" s="28">
        <f t="shared" si="0"/>
        <v>65.373096551724132</v>
      </c>
      <c r="G34" s="15">
        <f t="shared" si="1"/>
        <v>0.6537309655172413</v>
      </c>
      <c r="H34" s="15">
        <f t="shared" si="2"/>
        <v>9.9539733562145252E-2</v>
      </c>
      <c r="I34" s="30">
        <f t="shared" si="3"/>
        <v>-100418.02000000002</v>
      </c>
      <c r="J34" s="30">
        <f t="shared" si="4"/>
        <v>-100418.02000000002</v>
      </c>
      <c r="K34" s="37">
        <f t="shared" si="5"/>
        <v>-1715003.9900000002</v>
      </c>
      <c r="L34" s="7"/>
    </row>
    <row r="35" spans="1:12" x14ac:dyDescent="0.2">
      <c r="A35" s="10" t="s">
        <v>24</v>
      </c>
      <c r="B35" s="32">
        <v>0</v>
      </c>
      <c r="C35" s="32">
        <v>0</v>
      </c>
      <c r="D35" s="6">
        <v>4000</v>
      </c>
      <c r="E35" s="6">
        <v>360650</v>
      </c>
      <c r="F35" s="27"/>
      <c r="G35" s="4"/>
      <c r="H35" s="4">
        <f t="shared" si="2"/>
        <v>1.1091085539997228E-2</v>
      </c>
      <c r="I35" s="29">
        <f t="shared" si="3"/>
        <v>4000</v>
      </c>
      <c r="J35" s="29">
        <f t="shared" si="4"/>
        <v>4000</v>
      </c>
      <c r="K35" s="36">
        <f t="shared" si="5"/>
        <v>-356650</v>
      </c>
      <c r="L35" s="7"/>
    </row>
    <row r="36" spans="1:12" x14ac:dyDescent="0.2">
      <c r="A36" s="10" t="s">
        <v>25</v>
      </c>
      <c r="B36" s="32">
        <v>200000</v>
      </c>
      <c r="C36" s="32">
        <v>200000</v>
      </c>
      <c r="D36" s="6">
        <v>108594.33</v>
      </c>
      <c r="E36" s="6">
        <v>85371.37</v>
      </c>
      <c r="F36" s="27">
        <f t="shared" si="0"/>
        <v>54.297165</v>
      </c>
      <c r="G36" s="4">
        <f t="shared" si="1"/>
        <v>0.54297165000000003</v>
      </c>
      <c r="H36" s="4">
        <f t="shared" si="2"/>
        <v>1.2720228104574169</v>
      </c>
      <c r="I36" s="29">
        <f t="shared" si="3"/>
        <v>-91405.67</v>
      </c>
      <c r="J36" s="29">
        <f t="shared" si="4"/>
        <v>-91405.67</v>
      </c>
      <c r="K36" s="36">
        <f t="shared" si="5"/>
        <v>23222.960000000006</v>
      </c>
      <c r="L36" s="7"/>
    </row>
    <row r="37" spans="1:12" ht="15.75" customHeight="1" x14ac:dyDescent="0.2">
      <c r="A37" s="10" t="s">
        <v>26</v>
      </c>
      <c r="B37" s="32">
        <v>90000</v>
      </c>
      <c r="C37" s="32">
        <v>90000</v>
      </c>
      <c r="D37" s="6">
        <v>76987.649999999994</v>
      </c>
      <c r="E37" s="6">
        <v>1458564.6</v>
      </c>
      <c r="F37" s="27">
        <f t="shared" si="0"/>
        <v>85.541833333333329</v>
      </c>
      <c r="G37" s="4">
        <f t="shared" si="1"/>
        <v>0.85541833333333328</v>
      </c>
      <c r="H37" s="4">
        <f t="shared" si="2"/>
        <v>5.2783160924103047E-2</v>
      </c>
      <c r="I37" s="29">
        <f t="shared" si="3"/>
        <v>-13012.350000000006</v>
      </c>
      <c r="J37" s="29">
        <f t="shared" si="4"/>
        <v>-13012.350000000006</v>
      </c>
      <c r="K37" s="36">
        <f t="shared" si="5"/>
        <v>-1381576.9500000002</v>
      </c>
      <c r="L37" s="7"/>
    </row>
    <row r="38" spans="1:12" ht="28.5" customHeight="1" x14ac:dyDescent="0.2">
      <c r="A38" s="26" t="s">
        <v>45</v>
      </c>
      <c r="B38" s="33">
        <f>B39+B40+B43</f>
        <v>28175000</v>
      </c>
      <c r="C38" s="33">
        <f>C39+C40+C43</f>
        <v>106154422.64</v>
      </c>
      <c r="D38" s="33">
        <f>D39+D40+D43</f>
        <v>9562026.3399999999</v>
      </c>
      <c r="E38" s="33">
        <f>E39+E40+E43</f>
        <v>8184115.1300000008</v>
      </c>
      <c r="F38" s="28">
        <f t="shared" si="0"/>
        <v>33.937981685891749</v>
      </c>
      <c r="G38" s="15">
        <f t="shared" si="1"/>
        <v>9.0076570548808549E-2</v>
      </c>
      <c r="H38" s="15">
        <f t="shared" si="2"/>
        <v>1.1683641038906059</v>
      </c>
      <c r="I38" s="30">
        <f t="shared" si="3"/>
        <v>-18612973.66</v>
      </c>
      <c r="J38" s="30">
        <f t="shared" si="4"/>
        <v>-96592396.299999997</v>
      </c>
      <c r="K38" s="37">
        <f t="shared" si="5"/>
        <v>1377911.209999999</v>
      </c>
      <c r="L38" s="7"/>
    </row>
    <row r="39" spans="1:12" x14ac:dyDescent="0.2">
      <c r="A39" s="10" t="s">
        <v>27</v>
      </c>
      <c r="B39" s="32">
        <v>9223000</v>
      </c>
      <c r="C39" s="32">
        <v>69502422.640000001</v>
      </c>
      <c r="D39" s="6">
        <v>1111009.53</v>
      </c>
      <c r="E39" s="6">
        <v>2582084.23</v>
      </c>
      <c r="F39" s="27">
        <f t="shared" si="0"/>
        <v>12.046075355090535</v>
      </c>
      <c r="G39" s="4">
        <f t="shared" si="1"/>
        <v>1.5985191419221008E-2</v>
      </c>
      <c r="H39" s="4">
        <f t="shared" si="2"/>
        <v>0.4302762540012105</v>
      </c>
      <c r="I39" s="29">
        <f t="shared" si="3"/>
        <v>-8111990.4699999997</v>
      </c>
      <c r="J39" s="29">
        <f t="shared" si="4"/>
        <v>-68391413.109999999</v>
      </c>
      <c r="K39" s="36">
        <f t="shared" si="5"/>
        <v>-1471074.7</v>
      </c>
      <c r="L39" s="7"/>
    </row>
    <row r="40" spans="1:12" ht="14.25" customHeight="1" x14ac:dyDescent="0.2">
      <c r="A40" s="26" t="s">
        <v>46</v>
      </c>
      <c r="B40" s="33">
        <f>B41+B42</f>
        <v>16452000</v>
      </c>
      <c r="C40" s="33">
        <f>C41+C42</f>
        <v>34152000</v>
      </c>
      <c r="D40" s="33">
        <f>D41+D42</f>
        <v>7653203.8100000005</v>
      </c>
      <c r="E40" s="33">
        <f>E41+E42</f>
        <v>4230058.41</v>
      </c>
      <c r="F40" s="28">
        <f t="shared" si="0"/>
        <v>46.51837958910771</v>
      </c>
      <c r="G40" s="15">
        <f t="shared" si="1"/>
        <v>0.22409240483719842</v>
      </c>
      <c r="H40" s="15">
        <f t="shared" si="2"/>
        <v>1.8092430572371223</v>
      </c>
      <c r="I40" s="30">
        <f t="shared" si="3"/>
        <v>-8798796.1899999995</v>
      </c>
      <c r="J40" s="30">
        <f t="shared" si="4"/>
        <v>-26498796.189999998</v>
      </c>
      <c r="K40" s="37">
        <f t="shared" si="5"/>
        <v>3423145.4000000004</v>
      </c>
      <c r="L40" s="7"/>
    </row>
    <row r="41" spans="1:12" ht="14.25" customHeight="1" x14ac:dyDescent="0.2">
      <c r="A41" s="20" t="s">
        <v>33</v>
      </c>
      <c r="B41" s="34">
        <v>11765000</v>
      </c>
      <c r="C41" s="34">
        <v>13465000</v>
      </c>
      <c r="D41" s="6">
        <v>6287005.2000000002</v>
      </c>
      <c r="E41" s="6">
        <v>3952226.51</v>
      </c>
      <c r="F41" s="27">
        <f t="shared" si="0"/>
        <v>53.438208244793884</v>
      </c>
      <c r="G41" s="4">
        <f t="shared" si="1"/>
        <v>0.46691460824359454</v>
      </c>
      <c r="H41" s="4">
        <f t="shared" si="2"/>
        <v>1.5907502224613135</v>
      </c>
      <c r="I41" s="29">
        <f t="shared" si="3"/>
        <v>-5477994.7999999998</v>
      </c>
      <c r="J41" s="29">
        <f t="shared" si="4"/>
        <v>-7177994.7999999998</v>
      </c>
      <c r="K41" s="36">
        <f t="shared" si="5"/>
        <v>2334778.6900000004</v>
      </c>
      <c r="L41" s="7"/>
    </row>
    <row r="42" spans="1:12" ht="14.25" customHeight="1" x14ac:dyDescent="0.2">
      <c r="A42" s="20" t="s">
        <v>34</v>
      </c>
      <c r="B42" s="34">
        <v>4687000</v>
      </c>
      <c r="C42" s="34">
        <v>20687000</v>
      </c>
      <c r="D42" s="6">
        <v>1366198.61</v>
      </c>
      <c r="E42" s="6">
        <v>277831.90000000002</v>
      </c>
      <c r="F42" s="27">
        <f t="shared" si="0"/>
        <v>29.148679539150844</v>
      </c>
      <c r="G42" s="4">
        <f t="shared" si="1"/>
        <v>6.6041408130710119E-2</v>
      </c>
      <c r="H42" s="4">
        <f t="shared" si="2"/>
        <v>4.917356898181958</v>
      </c>
      <c r="I42" s="29">
        <f t="shared" si="3"/>
        <v>-3320801.3899999997</v>
      </c>
      <c r="J42" s="29">
        <f t="shared" si="4"/>
        <v>-19320801.390000001</v>
      </c>
      <c r="K42" s="36">
        <f t="shared" si="5"/>
        <v>1088366.71</v>
      </c>
      <c r="L42" s="7"/>
    </row>
    <row r="43" spans="1:12" x14ac:dyDescent="0.2">
      <c r="A43" s="10" t="s">
        <v>55</v>
      </c>
      <c r="B43" s="32">
        <v>2500000</v>
      </c>
      <c r="C43" s="32">
        <v>2500000</v>
      </c>
      <c r="D43" s="6">
        <v>797813</v>
      </c>
      <c r="E43" s="6">
        <v>1371972.49</v>
      </c>
      <c r="F43" s="27">
        <f t="shared" si="0"/>
        <v>31.912520000000001</v>
      </c>
      <c r="G43" s="4">
        <f t="shared" si="1"/>
        <v>0.3191252</v>
      </c>
      <c r="H43" s="4">
        <f t="shared" si="2"/>
        <v>0.58150801551421782</v>
      </c>
      <c r="I43" s="29">
        <f t="shared" si="3"/>
        <v>-1702187</v>
      </c>
      <c r="J43" s="29">
        <f t="shared" si="4"/>
        <v>-1702187</v>
      </c>
      <c r="K43" s="36">
        <f t="shared" si="5"/>
        <v>-574159.49</v>
      </c>
      <c r="L43" s="7"/>
    </row>
    <row r="44" spans="1:12" x14ac:dyDescent="0.2">
      <c r="A44" s="12" t="s">
        <v>28</v>
      </c>
      <c r="B44" s="32">
        <v>6042000</v>
      </c>
      <c r="C44" s="32">
        <v>6042000</v>
      </c>
      <c r="D44" s="9">
        <v>891268.37</v>
      </c>
      <c r="E44" s="9">
        <v>594629.48</v>
      </c>
      <c r="F44" s="27">
        <f t="shared" si="0"/>
        <v>14.751214333002316</v>
      </c>
      <c r="G44" s="4">
        <f t="shared" si="1"/>
        <v>0.14751214333002316</v>
      </c>
      <c r="H44" s="4">
        <f t="shared" si="2"/>
        <v>1.4988634098665947</v>
      </c>
      <c r="I44" s="29">
        <f t="shared" si="3"/>
        <v>-5150731.63</v>
      </c>
      <c r="J44" s="29">
        <f t="shared" si="4"/>
        <v>-5150731.63</v>
      </c>
      <c r="K44" s="36">
        <f t="shared" si="5"/>
        <v>296638.89</v>
      </c>
      <c r="L44" s="7"/>
    </row>
    <row r="45" spans="1:12" x14ac:dyDescent="0.2">
      <c r="A45" s="12" t="s">
        <v>29</v>
      </c>
      <c r="B45" s="32">
        <v>0</v>
      </c>
      <c r="C45" s="32">
        <v>0</v>
      </c>
      <c r="D45" s="9">
        <v>-2993.32</v>
      </c>
      <c r="E45" s="9">
        <v>0</v>
      </c>
      <c r="F45" s="27" t="e">
        <f t="shared" si="0"/>
        <v>#DIV/0!</v>
      </c>
      <c r="G45" s="4" t="e">
        <f t="shared" si="1"/>
        <v>#DIV/0!</v>
      </c>
      <c r="H45" s="4" t="e">
        <f t="shared" si="2"/>
        <v>#DIV/0!</v>
      </c>
      <c r="I45" s="29">
        <f t="shared" si="3"/>
        <v>-2993.32</v>
      </c>
      <c r="J45" s="29">
        <f t="shared" si="4"/>
        <v>-2993.32</v>
      </c>
      <c r="K45" s="36">
        <f t="shared" si="5"/>
        <v>-2993.32</v>
      </c>
      <c r="L45" s="7"/>
    </row>
    <row r="46" spans="1:12" x14ac:dyDescent="0.2">
      <c r="A46" s="11" t="s">
        <v>30</v>
      </c>
      <c r="B46" s="33">
        <f>B24+B33+B34+B38+B44+B45</f>
        <v>83115000</v>
      </c>
      <c r="C46" s="33">
        <f>C24+C33+C34+C38+C44+C45</f>
        <v>161115000</v>
      </c>
      <c r="D46" s="33">
        <f>D24+D33+D34+D38+D44+D45</f>
        <v>30814650.82</v>
      </c>
      <c r="E46" s="33">
        <f>E24+E33+E34+E38+E44+E45</f>
        <v>30789261.48</v>
      </c>
      <c r="F46" s="28">
        <f t="shared" si="0"/>
        <v>37.074716741863682</v>
      </c>
      <c r="G46" s="15">
        <f t="shared" si="1"/>
        <v>0.19125873332712659</v>
      </c>
      <c r="H46" s="15">
        <f t="shared" si="2"/>
        <v>1.0008246167260781</v>
      </c>
      <c r="I46" s="30">
        <f t="shared" si="3"/>
        <v>-52300349.18</v>
      </c>
      <c r="J46" s="30">
        <f t="shared" si="4"/>
        <v>-130300349.18000001</v>
      </c>
      <c r="K46" s="37">
        <f t="shared" si="5"/>
        <v>25389.339999999851</v>
      </c>
      <c r="L46" s="7"/>
    </row>
    <row r="47" spans="1:12" ht="13.5" thickBot="1" x14ac:dyDescent="0.25">
      <c r="A47" s="13" t="s">
        <v>31</v>
      </c>
      <c r="B47" s="38">
        <f>B22+B46</f>
        <v>1576391000</v>
      </c>
      <c r="C47" s="38">
        <f>C22+C46</f>
        <v>1696511000</v>
      </c>
      <c r="D47" s="14">
        <f>D22+D46</f>
        <v>671548409.30999994</v>
      </c>
      <c r="E47" s="14">
        <f>E22+E46</f>
        <v>601779133.67999995</v>
      </c>
      <c r="F47" s="39">
        <f t="shared" si="0"/>
        <v>42.600370676437507</v>
      </c>
      <c r="G47" s="40">
        <f t="shared" si="1"/>
        <v>0.395840881261601</v>
      </c>
      <c r="H47" s="40">
        <f t="shared" si="2"/>
        <v>1.1159383430318477</v>
      </c>
      <c r="I47" s="41">
        <f t="shared" si="3"/>
        <v>-904842590.69000006</v>
      </c>
      <c r="J47" s="41">
        <f t="shared" si="4"/>
        <v>-1024962590.6900001</v>
      </c>
      <c r="K47" s="42">
        <f t="shared" si="5"/>
        <v>69769275.629999995</v>
      </c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x14ac:dyDescent="0.2">
      <c r="L165" s="7"/>
    </row>
    <row r="166" spans="1:12" x14ac:dyDescent="0.2">
      <c r="L166" s="7"/>
    </row>
    <row r="167" spans="1:12" x14ac:dyDescent="0.2">
      <c r="L167" s="7"/>
    </row>
    <row r="168" spans="1:12" x14ac:dyDescent="0.2">
      <c r="L168" s="7"/>
    </row>
    <row r="169" spans="1:12" x14ac:dyDescent="0.2">
      <c r="L169" s="7"/>
    </row>
    <row r="170" spans="1:12" x14ac:dyDescent="0.2">
      <c r="L170" s="7"/>
    </row>
    <row r="171" spans="1:12" x14ac:dyDescent="0.2">
      <c r="L171" s="7"/>
    </row>
    <row r="172" spans="1:12" x14ac:dyDescent="0.2">
      <c r="L172" s="7"/>
    </row>
    <row r="173" spans="1:12" x14ac:dyDescent="0.2">
      <c r="L173" s="7"/>
    </row>
    <row r="174" spans="1:12" x14ac:dyDescent="0.2">
      <c r="L174" s="7"/>
    </row>
    <row r="175" spans="1:12" x14ac:dyDescent="0.2">
      <c r="L175" s="7"/>
    </row>
    <row r="176" spans="1:12" x14ac:dyDescent="0.2">
      <c r="L176" s="7"/>
    </row>
    <row r="177" spans="12:12" x14ac:dyDescent="0.2">
      <c r="L177" s="7"/>
    </row>
    <row r="178" spans="12:12" x14ac:dyDescent="0.2">
      <c r="L178" s="7"/>
    </row>
    <row r="179" spans="12:12" x14ac:dyDescent="0.2">
      <c r="L179" s="7"/>
    </row>
    <row r="180" spans="12:12" x14ac:dyDescent="0.2">
      <c r="L180" s="7"/>
    </row>
    <row r="181" spans="12:12" x14ac:dyDescent="0.2">
      <c r="L181" s="7"/>
    </row>
    <row r="182" spans="12:12" x14ac:dyDescent="0.2">
      <c r="L182" s="7"/>
    </row>
    <row r="183" spans="12:12" x14ac:dyDescent="0.2">
      <c r="L183" s="7"/>
    </row>
    <row r="184" spans="12:12" x14ac:dyDescent="0.2">
      <c r="L184" s="7"/>
    </row>
    <row r="185" spans="12:12" x14ac:dyDescent="0.2">
      <c r="L185" s="7"/>
    </row>
    <row r="186" spans="12:12" x14ac:dyDescent="0.2">
      <c r="L186" s="7"/>
    </row>
    <row r="187" spans="12:12" x14ac:dyDescent="0.2">
      <c r="L187" s="7"/>
    </row>
    <row r="188" spans="12:12" x14ac:dyDescent="0.2">
      <c r="L188" s="7"/>
    </row>
    <row r="189" spans="12:12" x14ac:dyDescent="0.2">
      <c r="L189" s="7"/>
    </row>
    <row r="190" spans="12:12" x14ac:dyDescent="0.2">
      <c r="L190" s="7"/>
    </row>
    <row r="191" spans="12:12" x14ac:dyDescent="0.2">
      <c r="L191" s="7"/>
    </row>
    <row r="192" spans="12:12" x14ac:dyDescent="0.2">
      <c r="L192" s="7"/>
    </row>
    <row r="193" spans="12:12" x14ac:dyDescent="0.2">
      <c r="L193" s="7"/>
    </row>
    <row r="194" spans="12:12" x14ac:dyDescent="0.2">
      <c r="L194" s="7"/>
    </row>
    <row r="195" spans="12:12" x14ac:dyDescent="0.2">
      <c r="L195" s="7"/>
    </row>
    <row r="196" spans="12:12" x14ac:dyDescent="0.2">
      <c r="L196" s="7"/>
    </row>
    <row r="197" spans="12:12" x14ac:dyDescent="0.2">
      <c r="L197" s="7"/>
    </row>
    <row r="198" spans="12:12" x14ac:dyDescent="0.2">
      <c r="L198" s="7"/>
    </row>
    <row r="199" spans="12:12" x14ac:dyDescent="0.2">
      <c r="L199" s="7"/>
    </row>
    <row r="200" spans="12:12" x14ac:dyDescent="0.2">
      <c r="L200" s="7"/>
    </row>
    <row r="201" spans="12:12" x14ac:dyDescent="0.2">
      <c r="L201" s="7"/>
    </row>
    <row r="202" spans="12:12" x14ac:dyDescent="0.2">
      <c r="L202" s="7"/>
    </row>
    <row r="203" spans="12:12" x14ac:dyDescent="0.2">
      <c r="L203" s="7"/>
    </row>
    <row r="204" spans="12:12" x14ac:dyDescent="0.2">
      <c r="L204" s="7"/>
    </row>
    <row r="205" spans="12:12" x14ac:dyDescent="0.2">
      <c r="L205" s="7"/>
    </row>
    <row r="206" spans="12:12" x14ac:dyDescent="0.2">
      <c r="L206" s="7"/>
    </row>
    <row r="207" spans="12:12" x14ac:dyDescent="0.2">
      <c r="L207" s="7"/>
    </row>
    <row r="208" spans="12:12" x14ac:dyDescent="0.2">
      <c r="L208" s="7"/>
    </row>
    <row r="209" spans="12:12" x14ac:dyDescent="0.2">
      <c r="L209" s="7"/>
    </row>
    <row r="210" spans="12:12" x14ac:dyDescent="0.2">
      <c r="L210" s="7"/>
    </row>
    <row r="211" spans="12:12" x14ac:dyDescent="0.2">
      <c r="L211" s="7"/>
    </row>
    <row r="212" spans="12:12" x14ac:dyDescent="0.2">
      <c r="L212" s="7"/>
    </row>
    <row r="213" spans="12:12" x14ac:dyDescent="0.2">
      <c r="L213" s="7"/>
    </row>
    <row r="214" spans="12:12" x14ac:dyDescent="0.2">
      <c r="L214" s="7"/>
    </row>
    <row r="215" spans="12:12" x14ac:dyDescent="0.2">
      <c r="L215" s="7"/>
    </row>
    <row r="216" spans="12:12" x14ac:dyDescent="0.2">
      <c r="L216" s="7"/>
    </row>
    <row r="217" spans="12:12" x14ac:dyDescent="0.2">
      <c r="L217" s="7"/>
    </row>
    <row r="218" spans="12:12" x14ac:dyDescent="0.2">
      <c r="L218" s="7"/>
    </row>
    <row r="219" spans="12:12" x14ac:dyDescent="0.2">
      <c r="L219" s="7"/>
    </row>
    <row r="220" spans="12:12" x14ac:dyDescent="0.2">
      <c r="L220" s="7"/>
    </row>
    <row r="221" spans="12:12" x14ac:dyDescent="0.2">
      <c r="L221" s="7"/>
    </row>
    <row r="222" spans="12:12" x14ac:dyDescent="0.2">
      <c r="L222" s="7"/>
    </row>
    <row r="223" spans="12:12" x14ac:dyDescent="0.2">
      <c r="L223" s="7"/>
    </row>
    <row r="224" spans="12:12" x14ac:dyDescent="0.2">
      <c r="L224" s="7"/>
    </row>
    <row r="225" spans="12:12" x14ac:dyDescent="0.2">
      <c r="L225" s="7"/>
    </row>
    <row r="226" spans="12:12" x14ac:dyDescent="0.2">
      <c r="L226" s="7"/>
    </row>
    <row r="227" spans="12:12" x14ac:dyDescent="0.2">
      <c r="L227" s="7"/>
    </row>
    <row r="228" spans="12:12" x14ac:dyDescent="0.2">
      <c r="L228" s="7"/>
    </row>
    <row r="229" spans="12:12" x14ac:dyDescent="0.2">
      <c r="L229" s="7"/>
    </row>
    <row r="230" spans="12:12" x14ac:dyDescent="0.2">
      <c r="L230" s="7"/>
    </row>
    <row r="231" spans="12:12" x14ac:dyDescent="0.2">
      <c r="L231" s="7"/>
    </row>
    <row r="232" spans="12:12" x14ac:dyDescent="0.2">
      <c r="L232" s="7"/>
    </row>
    <row r="233" spans="12:12" x14ac:dyDescent="0.2">
      <c r="L233" s="7"/>
    </row>
    <row r="234" spans="12:12" x14ac:dyDescent="0.2">
      <c r="L234" s="7"/>
    </row>
    <row r="235" spans="12:12" x14ac:dyDescent="0.2">
      <c r="L235" s="7"/>
    </row>
    <row r="236" spans="12:12" x14ac:dyDescent="0.2">
      <c r="L236" s="7"/>
    </row>
  </sheetData>
  <mergeCells count="1">
    <mergeCell ref="A1:K1"/>
  </mergeCells>
  <pageMargins left="0" right="0" top="0.74803149606299213" bottom="0.15748031496062992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K17-1</dc:creator>
  <cp:lastModifiedBy>Иванов Николай Николаевич</cp:lastModifiedBy>
  <cp:lastPrinted>2026-07-15T07:28:06Z</cp:lastPrinted>
  <dcterms:created xsi:type="dcterms:W3CDTF">2006-01-30T06:51:46Z</dcterms:created>
  <dcterms:modified xsi:type="dcterms:W3CDTF">2026-07-24T13:45:20Z</dcterms:modified>
</cp:coreProperties>
</file>