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real_ in_2019\"/>
    </mc:Choice>
  </mc:AlternateContent>
  <bookViews>
    <workbookView xWindow="0" yWindow="0" windowWidth="28800" windowHeight="8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36" i="1" l="1"/>
  <c r="Z36" i="1"/>
  <c r="Y37" i="1"/>
  <c r="Y36" i="1" s="1"/>
  <c r="C114" i="1"/>
  <c r="C113" i="1"/>
  <c r="AJ110" i="1"/>
  <c r="C120" i="1"/>
  <c r="AI110" i="1"/>
  <c r="C116" i="1"/>
  <c r="AH110" i="1"/>
  <c r="C119" i="1" s="1"/>
  <c r="AG110" i="1"/>
  <c r="C115" i="1"/>
  <c r="AF110" i="1"/>
  <c r="C117" i="1"/>
  <c r="AE110" i="1"/>
  <c r="C118" i="1"/>
  <c r="AD110" i="1"/>
  <c r="AC110" i="1"/>
  <c r="AC111" i="1" s="1"/>
  <c r="Y109" i="1"/>
  <c r="T109" i="1"/>
  <c r="O109" i="1"/>
  <c r="K109" i="1"/>
  <c r="Y108" i="1"/>
  <c r="Y107" i="1"/>
  <c r="Y106" i="1"/>
  <c r="Y105" i="1"/>
  <c r="Y104" i="1"/>
  <c r="G115" i="1" s="1"/>
  <c r="T104" i="1"/>
  <c r="Y103" i="1"/>
  <c r="V103" i="1"/>
  <c r="V100" i="1" s="1"/>
  <c r="U103" i="1"/>
  <c r="U100" i="1" s="1"/>
  <c r="U110" i="1" s="1"/>
  <c r="T103" i="1"/>
  <c r="Y102" i="1"/>
  <c r="G119" i="1" s="1"/>
  <c r="T102" i="1"/>
  <c r="Y101" i="1"/>
  <c r="Y100" i="1" s="1"/>
  <c r="T101" i="1"/>
  <c r="T100" i="1" s="1"/>
  <c r="O101" i="1"/>
  <c r="K101" i="1"/>
  <c r="AA100" i="1"/>
  <c r="Z100" i="1"/>
  <c r="Q100" i="1"/>
  <c r="P100" i="1"/>
  <c r="O100" i="1"/>
  <c r="M100" i="1"/>
  <c r="L100" i="1"/>
  <c r="K100" i="1"/>
  <c r="Y99" i="1"/>
  <c r="G117" i="1" s="1"/>
  <c r="T99" i="1"/>
  <c r="O99" i="1"/>
  <c r="K99" i="1"/>
  <c r="Y98" i="1"/>
  <c r="Y97" i="1"/>
  <c r="Y96" i="1"/>
  <c r="Y95" i="1"/>
  <c r="Y94" i="1"/>
  <c r="Y93" i="1"/>
  <c r="Y85" i="1" s="1"/>
  <c r="T93" i="1"/>
  <c r="O93" i="1"/>
  <c r="K93" i="1"/>
  <c r="Y92" i="1"/>
  <c r="Y91" i="1"/>
  <c r="G116" i="1" s="1"/>
  <c r="Y90" i="1"/>
  <c r="T90" i="1"/>
  <c r="O90" i="1"/>
  <c r="K90" i="1"/>
  <c r="AA89" i="1"/>
  <c r="AA85" i="1" s="1"/>
  <c r="Y89" i="1"/>
  <c r="T89" i="1"/>
  <c r="O89" i="1"/>
  <c r="K89" i="1"/>
  <c r="Y88" i="1"/>
  <c r="T88" i="1"/>
  <c r="O88" i="1"/>
  <c r="K88" i="1"/>
  <c r="Y87" i="1"/>
  <c r="V87" i="1"/>
  <c r="T87" i="1" s="1"/>
  <c r="T85" i="1" s="1"/>
  <c r="Y86" i="1"/>
  <c r="T86" i="1"/>
  <c r="Z85" i="1"/>
  <c r="U85" i="1"/>
  <c r="Q85" i="1"/>
  <c r="P85" i="1"/>
  <c r="O85" i="1" s="1"/>
  <c r="M85" i="1"/>
  <c r="L85" i="1"/>
  <c r="L110" i="1" s="1"/>
  <c r="I85" i="1"/>
  <c r="I110" i="1" s="1"/>
  <c r="H85" i="1"/>
  <c r="G85" i="1"/>
  <c r="G110" i="1" s="1"/>
  <c r="Y84" i="1"/>
  <c r="T84" i="1"/>
  <c r="O84" i="1"/>
  <c r="K84" i="1"/>
  <c r="K67" i="1" s="1"/>
  <c r="Y83" i="1"/>
  <c r="T83" i="1"/>
  <c r="Y82" i="1"/>
  <c r="T82" i="1"/>
  <c r="Y81" i="1"/>
  <c r="T81" i="1"/>
  <c r="Y80" i="1"/>
  <c r="V80" i="1"/>
  <c r="T80" i="1"/>
  <c r="Y79" i="1"/>
  <c r="T79" i="1"/>
  <c r="Y78" i="1"/>
  <c r="T78" i="1"/>
  <c r="O78" i="1"/>
  <c r="Y77" i="1"/>
  <c r="T77" i="1"/>
  <c r="O77" i="1"/>
  <c r="K77" i="1"/>
  <c r="Y76" i="1"/>
  <c r="T76" i="1"/>
  <c r="Y75" i="1"/>
  <c r="V75" i="1"/>
  <c r="T75" i="1" s="1"/>
  <c r="U75" i="1"/>
  <c r="O75" i="1"/>
  <c r="K75" i="1"/>
  <c r="Y74" i="1"/>
  <c r="T74" i="1"/>
  <c r="O74" i="1"/>
  <c r="K74" i="1"/>
  <c r="Y73" i="1"/>
  <c r="V73" i="1"/>
  <c r="U73" i="1"/>
  <c r="O73" i="1"/>
  <c r="K73" i="1"/>
  <c r="Y72" i="1"/>
  <c r="T72" i="1"/>
  <c r="O72" i="1"/>
  <c r="K72" i="1"/>
  <c r="Y71" i="1"/>
  <c r="G118" i="1" s="1"/>
  <c r="T71" i="1"/>
  <c r="T67" i="1" s="1"/>
  <c r="Q71" i="1"/>
  <c r="Q67" i="1" s="1"/>
  <c r="Q110" i="1" s="1"/>
  <c r="O71" i="1"/>
  <c r="O67" i="1" s="1"/>
  <c r="K71" i="1"/>
  <c r="Z70" i="1"/>
  <c r="Y70" i="1"/>
  <c r="T70" i="1"/>
  <c r="Y69" i="1"/>
  <c r="T69" i="1"/>
  <c r="Y68" i="1"/>
  <c r="U68" i="1"/>
  <c r="T68" i="1"/>
  <c r="AA67" i="1"/>
  <c r="P67" i="1"/>
  <c r="M67" i="1"/>
  <c r="L67" i="1"/>
  <c r="I67" i="1"/>
  <c r="H67" i="1"/>
  <c r="G67" i="1"/>
  <c r="E67" i="1"/>
  <c r="E110" i="1"/>
  <c r="D67" i="1"/>
  <c r="D110" i="1"/>
  <c r="C67" i="1"/>
  <c r="C110" i="1" s="1"/>
  <c r="O66" i="1"/>
  <c r="K66" i="1"/>
  <c r="O65" i="1"/>
  <c r="Y64" i="1"/>
  <c r="T64" i="1"/>
  <c r="O64" i="1"/>
  <c r="O61" i="1" s="1"/>
  <c r="Y63" i="1"/>
  <c r="T63" i="1"/>
  <c r="Y62" i="1"/>
  <c r="AA61" i="1"/>
  <c r="Z61" i="1"/>
  <c r="V61" i="1"/>
  <c r="U61" i="1"/>
  <c r="Q61" i="1"/>
  <c r="P61" i="1"/>
  <c r="Y60" i="1"/>
  <c r="G113" i="1" s="1"/>
  <c r="T60" i="1"/>
  <c r="O60" i="1"/>
  <c r="K60" i="1"/>
  <c r="Y59" i="1"/>
  <c r="T59" i="1"/>
  <c r="Y58" i="1"/>
  <c r="Y57" i="1"/>
  <c r="Y56" i="1"/>
  <c r="Y55" i="1"/>
  <c r="Y54" i="1"/>
  <c r="T54" i="1"/>
  <c r="Y53" i="1"/>
  <c r="V53" i="1"/>
  <c r="U53" i="1"/>
  <c r="T53" i="1" s="1"/>
  <c r="U42" i="1"/>
  <c r="Y52" i="1"/>
  <c r="T52" i="1"/>
  <c r="O52" i="1"/>
  <c r="Y51" i="1"/>
  <c r="T51" i="1"/>
  <c r="Y50" i="1"/>
  <c r="T50" i="1"/>
  <c r="Y49" i="1"/>
  <c r="T49" i="1"/>
  <c r="AA48" i="1"/>
  <c r="Y48" i="1"/>
  <c r="V48" i="1"/>
  <c r="T48" i="1"/>
  <c r="Y47" i="1"/>
  <c r="T47" i="1"/>
  <c r="Y46" i="1"/>
  <c r="T46" i="1"/>
  <c r="Y45" i="1"/>
  <c r="G114" i="1" s="1"/>
  <c r="T45" i="1"/>
  <c r="Y44" i="1"/>
  <c r="V44" i="1"/>
  <c r="V42" i="1" s="1"/>
  <c r="T44" i="1"/>
  <c r="Y43" i="1"/>
  <c r="Y42" i="1" s="1"/>
  <c r="T43" i="1"/>
  <c r="T42" i="1" s="1"/>
  <c r="O43" i="1"/>
  <c r="O42" i="1" s="1"/>
  <c r="K43" i="1"/>
  <c r="K42" i="1" s="1"/>
  <c r="Z42" i="1"/>
  <c r="Q42" i="1"/>
  <c r="P42" i="1"/>
  <c r="M42" i="1"/>
  <c r="L42" i="1"/>
  <c r="Y41" i="1"/>
  <c r="T41" i="1"/>
  <c r="O41" i="1"/>
  <c r="Y40" i="1"/>
  <c r="T40" i="1"/>
  <c r="O40" i="1"/>
  <c r="Y39" i="1"/>
  <c r="Y38" i="1"/>
  <c r="T39" i="1"/>
  <c r="T38" i="1" s="1"/>
  <c r="O39" i="1"/>
  <c r="AA38" i="1"/>
  <c r="Z38" i="1"/>
  <c r="V38" i="1"/>
  <c r="U38" i="1"/>
  <c r="Q38" i="1"/>
  <c r="P38" i="1"/>
  <c r="Y35" i="1"/>
  <c r="T35" i="1"/>
  <c r="T32" i="1"/>
  <c r="O35" i="1"/>
  <c r="O32" i="1"/>
  <c r="Y34" i="1"/>
  <c r="Y33" i="1"/>
  <c r="Y32" i="1" s="1"/>
  <c r="AA32" i="1"/>
  <c r="Z32" i="1"/>
  <c r="V32" i="1"/>
  <c r="U32" i="1"/>
  <c r="Q32" i="1"/>
  <c r="P32" i="1"/>
  <c r="I32" i="1"/>
  <c r="H32" i="1"/>
  <c r="G32" i="1"/>
  <c r="T31" i="1"/>
  <c r="O31" i="1"/>
  <c r="K31" i="1"/>
  <c r="Y30" i="1"/>
  <c r="T30" i="1"/>
  <c r="Y29" i="1"/>
  <c r="T29" i="1"/>
  <c r="AA28" i="1"/>
  <c r="Z28" i="1"/>
  <c r="T28" i="1"/>
  <c r="Y27" i="1"/>
  <c r="T27" i="1"/>
  <c r="Y26" i="1"/>
  <c r="T26" i="1"/>
  <c r="O26" i="1"/>
  <c r="Y25" i="1"/>
  <c r="T25" i="1"/>
  <c r="O25" i="1"/>
  <c r="AA24" i="1"/>
  <c r="AA13" i="1" s="1"/>
  <c r="Z24" i="1"/>
  <c r="Y24" i="1" s="1"/>
  <c r="T24" i="1"/>
  <c r="O24" i="1"/>
  <c r="K24" i="1"/>
  <c r="Y23" i="1"/>
  <c r="T23" i="1"/>
  <c r="O23" i="1"/>
  <c r="K23" i="1"/>
  <c r="Y22" i="1"/>
  <c r="V22" i="1"/>
  <c r="U22" i="1"/>
  <c r="Y21" i="1"/>
  <c r="T21" i="1"/>
  <c r="Y20" i="1"/>
  <c r="T20" i="1"/>
  <c r="Y19" i="1"/>
  <c r="V19" i="1"/>
  <c r="V13" i="1" s="1"/>
  <c r="U19" i="1"/>
  <c r="U13" i="1" s="1"/>
  <c r="Y18" i="1"/>
  <c r="T18" i="1"/>
  <c r="Y17" i="1"/>
  <c r="T17" i="1"/>
  <c r="Y16" i="1"/>
  <c r="T16" i="1"/>
  <c r="Y15" i="1"/>
  <c r="T15" i="1"/>
  <c r="Y14" i="1"/>
  <c r="Y13" i="1" s="1"/>
  <c r="V14" i="1"/>
  <c r="U14" i="1"/>
  <c r="Q13" i="1"/>
  <c r="P13" i="1"/>
  <c r="O13" i="1" s="1"/>
  <c r="M13" i="1"/>
  <c r="L13" i="1"/>
  <c r="K13" i="1" s="1"/>
  <c r="Z12" i="1"/>
  <c r="Y12" i="1"/>
  <c r="AA11" i="1"/>
  <c r="AA6" i="1" s="1"/>
  <c r="Y11" i="1"/>
  <c r="Y10" i="1"/>
  <c r="Y9" i="1"/>
  <c r="Y8" i="1"/>
  <c r="Y7" i="1"/>
  <c r="Y6" i="1" s="1"/>
  <c r="Z6" i="1"/>
  <c r="T14" i="1"/>
  <c r="T22" i="1"/>
  <c r="AA42" i="1"/>
  <c r="Y61" i="1"/>
  <c r="Z67" i="1"/>
  <c r="T73" i="1"/>
  <c r="K85" i="1"/>
  <c r="Y28" i="1"/>
  <c r="O38" i="1"/>
  <c r="T61" i="1"/>
  <c r="H110" i="1"/>
  <c r="M110" i="1"/>
  <c r="U67" i="1"/>
  <c r="Y67" i="1"/>
  <c r="Y110" i="1" l="1"/>
  <c r="C121" i="1"/>
  <c r="AA110" i="1"/>
  <c r="O110" i="1"/>
  <c r="K110" i="1"/>
  <c r="AK110" i="1"/>
  <c r="G120" i="1"/>
  <c r="G121" i="1" s="1"/>
  <c r="V85" i="1"/>
  <c r="V110" i="1" s="1"/>
  <c r="Z13" i="1"/>
  <c r="Z110" i="1" s="1"/>
  <c r="T19" i="1"/>
  <c r="T13" i="1" s="1"/>
  <c r="T110" i="1" s="1"/>
  <c r="V67" i="1"/>
  <c r="P110" i="1"/>
</calcChain>
</file>

<file path=xl/sharedStrings.xml><?xml version="1.0" encoding="utf-8"?>
<sst xmlns="http://schemas.openxmlformats.org/spreadsheetml/2006/main" count="303" uniqueCount="224">
  <si>
    <t>№ п/п</t>
  </si>
  <si>
    <t>Муниципальное образование</t>
  </si>
  <si>
    <t>примечание</t>
  </si>
  <si>
    <t>сумму, тыс.руб.</t>
  </si>
  <si>
    <t>перечень мероприятий</t>
  </si>
  <si>
    <t>Всего</t>
  </si>
  <si>
    <t>ОБ</t>
  </si>
  <si>
    <t>МБ</t>
  </si>
  <si>
    <t>дороги</t>
  </si>
  <si>
    <t>свет</t>
  </si>
  <si>
    <t>дети</t>
  </si>
  <si>
    <t>памятник</t>
  </si>
  <si>
    <t>водоем</t>
  </si>
  <si>
    <t>благоустройство</t>
  </si>
  <si>
    <t>зона</t>
  </si>
  <si>
    <t>газ</t>
  </si>
  <si>
    <t>Проведение проектно-изыскательских работ и государственной экспертизы объектов «Газопровод высокого давления до ПРГ, ПРГ, распределительный газопровод и газопроводы-вводы низкого давления для газоснабжения жилых домов д. Столбищи, д. Дубровка Собинского района»)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</si>
  <si>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Вежбелово Собинского района»)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</si>
  <si>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Мещера МО Асерховское Собинского района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</si>
  <si>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Устье, д. Большая Иваньково Собинского района»)</t>
  </si>
  <si>
    <t xml:space="preserve">Проведение проектно-изыскательской работ и государственной экспертизы объектов для газоснабжения жилых домов д.Одерихино, д. Колокша </t>
  </si>
  <si>
    <t>Замощение части земельного участка, предназначенного для прохода либо проезда по нему в д.Ремни (приобретение и доставка щебня)</t>
  </si>
  <si>
    <t xml:space="preserve">Замощение части земельного участка, предназначенного для прохода либо проезда по нему в д. Зубово </t>
  </si>
  <si>
    <t>выполнено</t>
  </si>
  <si>
    <t>Замощение части земельного участка, предназначенного для прохода либо проезда по нему в п. Асерхово ул. Октябрьская к д. 2, 3 (приобретение и доставка щебня)</t>
  </si>
  <si>
    <t>Замощение части земельного участка, предназначенного для прохода либо проезда по нему в д. Артюшино</t>
  </si>
  <si>
    <t>Оборудование светильника ул. освещения д. Вышманово ул. Вышмановская у д. 26</t>
  </si>
  <si>
    <t>Замощение части земельного участка, предназначенного для прохода либо проезда по нему в д. Зубово 1 участок</t>
  </si>
  <si>
    <t>Замощение части земельного участка, предназначенного для прохода либо проезда по нему в п. Асерхово ул. Октябрьская к д. 1-1</t>
  </si>
  <si>
    <t>Замощение части земельного участка, предназначенного для прохода либо проезда по нему в д. Зубово 2 участок</t>
  </si>
  <si>
    <t>Оборудование светильника ул. освещения д. Вышманово ул. Вышмановская у д. 8-9</t>
  </si>
  <si>
    <t>Уличное освещение д. Костино</t>
  </si>
  <si>
    <t>Уличное освещение д. Костино, 4</t>
  </si>
  <si>
    <t>Замощение части земельного участка, предназначенного для прохода либо проезда по нему в д. Болгары</t>
  </si>
  <si>
    <t>Замощение части земельного участка, предназначенного для прохода либо проезда по нему в д. Костино</t>
  </si>
  <si>
    <t>Замощение части земельного участка, предназначенного для прохода либо проезда по нему в д. Мещера</t>
  </si>
  <si>
    <t>Установка памятной стеллы д. Боковина</t>
  </si>
  <si>
    <t>Замощение части земельного участка, предназначенного для прохода либо проезда по нему в д. Братилово</t>
  </si>
  <si>
    <t>Замощение части земельного участка, предназначенного для прохода либо проезда по нему в д. Вышманово ул. Малиновая</t>
  </si>
  <si>
    <t>Замена фонарей уличного освещения и светодиодных ламп в д. Кадыево</t>
  </si>
  <si>
    <t>Копка питьевого шахтинского колодца в д.Вал</t>
  </si>
  <si>
    <t>Детская игровая площадка в д. Вышманово</t>
  </si>
  <si>
    <t>Замощение части земельного участка, предназначенного для прохода либо проезда по нему в д.Колокольница</t>
  </si>
  <si>
    <t>Очистка противопожарного пруда в д. Вошилово</t>
  </si>
  <si>
    <t>Замощение части земельного участка, предназначенного для прохода либо проезда по нему до д. Мещера</t>
  </si>
  <si>
    <t>Замощение части земельного участка, предназначенного для прохода либо проезда по нему в п. Асерхово ул. Центральная д. 2</t>
  </si>
  <si>
    <t>Замощение части земельного участка, предназначенного для прохода либо проезда по нему в д.Костино</t>
  </si>
  <si>
    <t>Замощение части земельного участка, предназначенного для прохода либо проезда по нему до д. Кадыево</t>
  </si>
  <si>
    <t>Замощение части земельного участка, предназначенного для прохода либо проезда по нему в п. Асерхово ул.Железнодорожная д. 5</t>
  </si>
  <si>
    <t>Уличное освещение д. Кадыево</t>
  </si>
  <si>
    <t>Копка питьевого шахтинского колодца в д. Фролиха</t>
  </si>
  <si>
    <t>Замощение части земельного участка, предназначенного для прохода либо проезда по нему в п. Асерхово ул. Раменская к  д. 2б</t>
  </si>
  <si>
    <t>Замощение части земельного участка, предназначенного для прохода либо проезда по нему в д.Вышманово ул. Малиновая</t>
  </si>
  <si>
    <t>Замощение части земельного участка, предназначенного для прохода либо проезда по нему к д. Зубово, Фролиха и по д. Зубово</t>
  </si>
  <si>
    <t>Уличное освещение д. Вышманово ул. Малиновая</t>
  </si>
  <si>
    <t>Приобретение детской площадки в д. Вышманово</t>
  </si>
  <si>
    <t>Замощение части земельного участка, предназначенного для прохода либо проезда по нему в д.Ремни</t>
  </si>
  <si>
    <t>Уличное освещение д. Ремни</t>
  </si>
  <si>
    <t xml:space="preserve">остаток </t>
  </si>
  <si>
    <t>Уличное освещение д. Ремни ул. Лесная</t>
  </si>
  <si>
    <t>остаток</t>
  </si>
  <si>
    <t>Очистка противопожарного пруда д. Никулино</t>
  </si>
  <si>
    <t>Уличное освещение д. Вышманово</t>
  </si>
  <si>
    <t>Благоустроуство водоёма в д. Нерожино</t>
  </si>
  <si>
    <t>Замощение части земельного участка, предназначенного для прохода либо проезда по нему в д.Нерожино</t>
  </si>
  <si>
    <t>Транспортные услуги по благоустройству территории для комфортного проживания граждан в  д. Максимиха</t>
  </si>
  <si>
    <t xml:space="preserve">Замощение части земельного участка, предназначенного для прохода либо проезда по нему до д. Крутояк </t>
  </si>
  <si>
    <t>выполнено, частично</t>
  </si>
  <si>
    <t>Благоустроуство водоёма в д. Спайское</t>
  </si>
  <si>
    <t>Остаток работы будут выполнены в следующим году</t>
  </si>
  <si>
    <t>Замощение части земельного участка, предназначенного для прохода либо проезда по нему в с. Ворша</t>
  </si>
  <si>
    <t>Замощение части земельного участка, предназначенного для прохода либо проезда по нему в д.Роганово</t>
  </si>
  <si>
    <t>Транспортный и пешеходный мостик д. Роганово и д.Головино</t>
  </si>
  <si>
    <t xml:space="preserve">работы выполнены </t>
  </si>
  <si>
    <t>Замощение части земельного участка, предназначенного для прохода либо проезда по нему в д.Брянцево</t>
  </si>
  <si>
    <t>Замощение части земельного участка, предназначенного для прохода либо проезда по нему в д.Головино</t>
  </si>
  <si>
    <t>Установка памятника погибшим ВОВ в с. Заречное</t>
  </si>
  <si>
    <t>Замощение части земельного участка, предназначенного для прохода либо проезда по нему в д.Цепелево</t>
  </si>
  <si>
    <t>Замена фонарей уличного освещения и светодиодных ламп в д. Митрофаниха ул. Луговая</t>
  </si>
  <si>
    <t>Замощение части земельного участка, предназначенного для прохода либо проезда по нему в д. Митрофаниха ул.Луговая</t>
  </si>
  <si>
    <t>Замощение части земельного участка, предназначенного для прохода либо проезда по нему в с. Заречное ул. Садовая</t>
  </si>
  <si>
    <t>остаток 246,802</t>
  </si>
  <si>
    <t>ремонт памятника д. Цепелево</t>
  </si>
  <si>
    <t>Уличное освешение д. Лапино</t>
  </si>
  <si>
    <t>не входят в 50*50</t>
  </si>
  <si>
    <t>Замощение части земельного участка, предназначенного для прохода либо проезда по нему в с.Заречное к храму</t>
  </si>
  <si>
    <t>Уличное освешение с. Заречное ул. Садовая</t>
  </si>
  <si>
    <t>Замощение части земельного участка, предназначенного для прохода либо проезда по нему в п. Ундольский ул. Совхозная</t>
  </si>
  <si>
    <t>Уличное освешение, малые архитектурные формы</t>
  </si>
  <si>
    <t>Замощение части земельного участка, предназначенного для прохода либо проезда по нему в д. Лапино</t>
  </si>
  <si>
    <t xml:space="preserve">Уличное освешение д. Харитоново </t>
  </si>
  <si>
    <t>Строительство памятника д. Омофорово</t>
  </si>
  <si>
    <t>Уличное освешение п. Ундольский ул. Совхозная</t>
  </si>
  <si>
    <t>Замощение части земельного участка, предназначенного для прохода либо проезда по нему в д. Погост</t>
  </si>
  <si>
    <t>Уличное освешение д. Петрушино</t>
  </si>
  <si>
    <t>Замощение части земельного участка, предназначенного для прохода либо проезда по нему в д.Омофорово</t>
  </si>
  <si>
    <t>Замощение части земельного участка, предназначенного для прохода либо проезда по нему в д.Хреново</t>
  </si>
  <si>
    <t>работа в 2018</t>
  </si>
  <si>
    <t xml:space="preserve">Замощение части земельного участка, предназначенного для прохода либо проезда по нему в д.Хреново (деньги сданы в 2017 году) </t>
  </si>
  <si>
    <t>Малые архитектурные формы (скамейки, урны) с. Заречное ул садовая</t>
  </si>
  <si>
    <t>Замощение части земельного участка, предназначенного для прохода либо проезда по нему в д.Братонеж</t>
  </si>
  <si>
    <t>Уличное освешение д. Омофорово</t>
  </si>
  <si>
    <t>Уличное освешение д. Хреново</t>
  </si>
  <si>
    <t>Уличное освешение д. Погост</t>
  </si>
  <si>
    <t xml:space="preserve">Замощение части земельного участка, предназначенного для прохода либо проезда по нему в д.Петрушино </t>
  </si>
  <si>
    <t>остаток 103,36171</t>
  </si>
  <si>
    <t>Замощение части земельного участка, предназначенного для прохода либо проезда по нему в д.Петрушино</t>
  </si>
  <si>
    <t>выполнено, частично оплачено 100,8 тыс. руб остаток 139,2 на 2018 год</t>
  </si>
  <si>
    <t>Замощение части земельного участка, предназначенного для прохода либо проезда по нему в д.Петрушино (деньги сданы в 2017 году в сумме 139,2 остаток)</t>
  </si>
  <si>
    <t>158,753 на ул. осв. (уст. 8 столбов) 41,247 тыс надетская площадка</t>
  </si>
  <si>
    <t>Замощение части земельного участка, предназначенного для прохода либо проезда по немудорожка до СНТ</t>
  </si>
  <si>
    <t>Замощение части земельного участка, предназначенного для прохода либо проезда по нему в д. Уварова</t>
  </si>
  <si>
    <t>Детские игровые площадки с. Вежболово</t>
  </si>
  <si>
    <t>Зоны отдыха, детские, игровые, спортивные площадки, Уличное освещение в д. Вежболово (средства гранта)</t>
  </si>
  <si>
    <t xml:space="preserve">Замощение части земельного участка, предназначенного для прохода либо проезда по нему в д. Сергеево </t>
  </si>
  <si>
    <t>Замощение части земельного участка, предназначенного для прохода либо проезда по нему в д.Бакино</t>
  </si>
  <si>
    <t>Чистка противопожарного пруда д. Бухолово</t>
  </si>
  <si>
    <t>Востановление природоохранных функций водоёмов в д. Добрынино</t>
  </si>
  <si>
    <t>Детская площадка в д. Бухолово</t>
  </si>
  <si>
    <t>Памятник д. Лучинское</t>
  </si>
  <si>
    <t>Замощение части земельного участка, предназначенного для прохода либо проезда по нему в д. Рыжково</t>
  </si>
  <si>
    <t>Озеленение памятников и зоны отдыха в МО Толпуховское</t>
  </si>
  <si>
    <t>ремонт памятников павшим в ВОВ</t>
  </si>
  <si>
    <t>ремонт памятников ВОВ</t>
  </si>
  <si>
    <t xml:space="preserve">Копка питьевого шахтинского колодца в д. Бухолово </t>
  </si>
  <si>
    <t>Замощение части земельного участка, предназначенного для прохода либо проезда по нему в д. Безводная</t>
  </si>
  <si>
    <t>ремонт памятника д. Толпухово</t>
  </si>
  <si>
    <t>Детская Площадка д. Безводная</t>
  </si>
  <si>
    <t>Замощение части земельного участка, предназначенного для прохода либо проезда по нему в д. Чурилово</t>
  </si>
  <si>
    <t>ремонт памятников ВОВ д. Толпухово</t>
  </si>
  <si>
    <t>частично, выполнено</t>
  </si>
  <si>
    <t>ремонт памятника д. Сулуково</t>
  </si>
  <si>
    <t>Замощение части земельного участка, предназначенного для прохода либо проезда по нему в д.Рыжково</t>
  </si>
  <si>
    <t>Устройство пожарного водоема в село Волосово</t>
  </si>
  <si>
    <t>Замощение части земельного участка, предназначенного для прохода либо проезда по нему в д. Подвязье</t>
  </si>
  <si>
    <t>Замощение части земельного участка, предназначенного для прохода либо проезда по нему в д. Богатищего</t>
  </si>
  <si>
    <t>Детская Площадка д. Бухолово</t>
  </si>
  <si>
    <t>Замощение части земельного участка, предназначенного для прохода либо проезда по нему в д. Орехово</t>
  </si>
  <si>
    <t>Замощение части земельного участка, предназначенного для прохода либо проезда по нему в с. Жерехово</t>
  </si>
  <si>
    <t>Замощение части земельного участка, предназначенного для прохода либо проезда по нему в д. Крутой- Овраг</t>
  </si>
  <si>
    <t>Замощение части земельного участка, предназначенного для прохода либо проезда по нему в д.Богатище</t>
  </si>
  <si>
    <t>Памятник- Часовня д. Толпухово</t>
  </si>
  <si>
    <t>Благоустройство зоны отдыха д. Толпухово</t>
  </si>
  <si>
    <t>Замощение части земельного участка, предназначенного для прохода либо проезда по нему в д.Моноково</t>
  </si>
  <si>
    <t>Замощение части земельного участка, предназначенного для прохода либо проезда по нему в д. Бухолово</t>
  </si>
  <si>
    <t>Замощение части земельного участка, предназначенного для прохода либо проезда по нему в д. Коверлево</t>
  </si>
  <si>
    <t>Замощение части земельного участка, предназначенного для прохода либо проезда по нему в д. Лучинское</t>
  </si>
  <si>
    <t>Замощение части земельного участка, предназначенного для прохода либо проезда по нему в д.Подъвязье</t>
  </si>
  <si>
    <t>Замощение части земельного участка, предназначенного для прохода либо проезда по нему в д. Щелдяково</t>
  </si>
  <si>
    <t>Детская Площадка д. Подъвязье</t>
  </si>
  <si>
    <t>Замощение части земельного участка, предназначенного для прохода либо проезда по нему в д. Даниловка</t>
  </si>
  <si>
    <t>Замена фонарей уличного освещения и светодиодных ламп в д. Рыжково</t>
  </si>
  <si>
    <t>Устройство противопожарный водоема д. Рыжково</t>
  </si>
  <si>
    <t>Замощение части земельного участка, предназначенного для прохода либо проезда по нему в д. Таратинка</t>
  </si>
  <si>
    <t>Зона отдыха д. Толпухово</t>
  </si>
  <si>
    <t>Замена фонарей уличного освещения и светодиодных ламп в д. Чаганово</t>
  </si>
  <si>
    <t>Замощение части земельного участка, предназначенного для прохода либо проезда по нему  с. Фетинино</t>
  </si>
  <si>
    <t xml:space="preserve">Замощение части земельного участка, предназначенного для прохода либо проезда по нему в д.Василево </t>
  </si>
  <si>
    <t>очистка водоемов в  д. Мещера</t>
  </si>
  <si>
    <t>спил деревьев в с. Алепино</t>
  </si>
  <si>
    <t>Замощение части земельного участка, предназначенного для прохода либо проезда по нему в д. Калитеево</t>
  </si>
  <si>
    <t>Зеленые насаждения в с. Рождествено (саженцы Туи)</t>
  </si>
  <si>
    <t>Укрепление пруда с. Ратмирово</t>
  </si>
  <si>
    <t>ремонт и чистка колодцев  д. Демихово</t>
  </si>
  <si>
    <t>Замощение части земельного участка, предназначенного для прохода либо проезда по нему в д. Василево</t>
  </si>
  <si>
    <t>Благоустройство зоны отдыха у пруда с. Ельтесуново</t>
  </si>
  <si>
    <t>уличное освещение д. Шуново</t>
  </si>
  <si>
    <t>ремонт и чистка колодцев  д. Куделино</t>
  </si>
  <si>
    <t>Замощение части земельного участка, предназначенного для прохода либо проезда по нему в д.Корнилково</t>
  </si>
  <si>
    <t>Замощение части земельного участка, предназначенного для прохода либо проезда по нему в  д. Корнево</t>
  </si>
  <si>
    <t>Береговое сооружение пруда (мостки) с. Ельтесуново</t>
  </si>
  <si>
    <t>Зона отдыха в с.Ельтесуново</t>
  </si>
  <si>
    <t>Замощение части земельного участка, предназначенного для прохода либо проезда по нему  д. Василево</t>
  </si>
  <si>
    <t>Уличное освещение в д. Мещера</t>
  </si>
  <si>
    <t>Замощение части земельного участка, предназначенного для прохода либо проезда по нему в д.Брод</t>
  </si>
  <si>
    <t>Замощение части земельного участка, предназначенного для прохода либо проезда по нему в д.Брод (деньги сданы в 2017 году)</t>
  </si>
  <si>
    <t>Укрепление плотины в с. Фетинино</t>
  </si>
  <si>
    <t>Уличное освещение в д. Чаганово</t>
  </si>
  <si>
    <t>Противопожарные водоемы в д. Ельтесуново</t>
  </si>
  <si>
    <t>Памятник с. Рождествено</t>
  </si>
  <si>
    <t>Замена фонарей уличного освещения в с. Черкутино</t>
  </si>
  <si>
    <t>Замощение части земельного участка, предназначенного для прохода либо проезда по нему в д.Горямино</t>
  </si>
  <si>
    <t>Замощение части земельного участка, предназначенного для прохода либо проезда по нему в д.Горямино  (деньги сданы в 2017 году)</t>
  </si>
  <si>
    <t>Малые архитектурные фонды) Аншлаги вывески в с. Черкутино, информационные стенды</t>
  </si>
  <si>
    <t>Замена фонарей уличного освещения и светодиодных ламп в д.Горямино</t>
  </si>
  <si>
    <t>Благоустройство центра с. Черкутино</t>
  </si>
  <si>
    <t>Замощение части земельного участка, предназначенного для прохода либо проезда по нему в д. Волково</t>
  </si>
  <si>
    <t>ремонт гидротехнических сооружений (платины) в д. Захарино</t>
  </si>
  <si>
    <t>Расходы на содержание мест захоронения с. Черкутино</t>
  </si>
  <si>
    <t>Благоустройство с. Черкутино замощение дорожек</t>
  </si>
  <si>
    <t>Создание зон отдыха и развлечений (подготовка территории к устоновки многофункционального спорт комплекса)</t>
  </si>
  <si>
    <t>Приобретение Детской площадки в с. Черкутино</t>
  </si>
  <si>
    <t>Уличного освещения в с. Черкутино</t>
  </si>
  <si>
    <t>Замощение части земельного участка, предназначенного для прохода либо проезда по нему в с.Черкутино</t>
  </si>
  <si>
    <t>Уличное освещение</t>
  </si>
  <si>
    <t>Водоёмы</t>
  </si>
  <si>
    <t>Благоустройство</t>
  </si>
  <si>
    <t>Справочно: за 2019 год</t>
  </si>
  <si>
    <t>год</t>
  </si>
  <si>
    <t>Информация о реализации инициатив граждан муниципальных образований Собинского района</t>
  </si>
  <si>
    <t>Организация газоснабжения, ремонт автомобильных дорог</t>
  </si>
  <si>
    <t>МО Собинский район</t>
  </si>
  <si>
    <t>Ремонт автомобильной дороги к д. Николютино</t>
  </si>
  <si>
    <t>Благоустройство сельского поселения</t>
  </si>
  <si>
    <t>МО Черкутинское сельское поселение</t>
  </si>
  <si>
    <t>Благоустройство (аншлаги вывески) с. Черкутино</t>
  </si>
  <si>
    <t>Уличное освещение с. Черкутино</t>
  </si>
  <si>
    <t>Зеленые насождения (рассада, выпиловка, обрез вывоз)</t>
  </si>
  <si>
    <t>МО Рождественское сельское поселение</t>
  </si>
  <si>
    <t>Зеленые насождения (рассада с. Рождествено)</t>
  </si>
  <si>
    <t>Зеленые насождения (рассада д. Чаганово)</t>
  </si>
  <si>
    <t>Зеленые насождения (рассада с.Ельтесуново)</t>
  </si>
  <si>
    <t>МО Толпуховское сельское поселение</t>
  </si>
  <si>
    <t>МО Куриловское сельское поселение</t>
  </si>
  <si>
    <t>МО Копнинское сельское поселение</t>
  </si>
  <si>
    <t>МО Колокшанское сельское поселение</t>
  </si>
  <si>
    <t>МО Воршинское сельское поселение</t>
  </si>
  <si>
    <t>МО Березниковское сельское поселение</t>
  </si>
  <si>
    <t>МО Асерховское сельское поселение</t>
  </si>
  <si>
    <t>Дороги, замощение</t>
  </si>
  <si>
    <t>Зона отдыха</t>
  </si>
  <si>
    <t>Памятники</t>
  </si>
  <si>
    <t>Детские площадки</t>
  </si>
  <si>
    <t>Газификация сельских населенных пунктов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</si>
</sst>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#,##0.0_р_."/>
    <numFmt numFmtId="174" formatCode="0.00000"/>
    <numFmt numFmtId="175" formatCode="0.000"/>
    <numFmt numFmtId="176" formatCode="#,##0.00000_р_.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7" fillId="0" borderId="0" xfId="0" applyFont="1"/>
    <xf numFmtId="0" fontId="0" fillId="0" borderId="0" xfId="0" applyFont="1"/>
    <xf numFmtId="0" fontId="1" fillId="0" borderId="3" xfId="0" applyFont="1" applyFill="1" applyBorder="1" applyAlignment="1">
      <alignment horizontal="left" vertical="center" wrapText="1"/>
    </xf>
    <xf numFmtId="0" fontId="8" fillId="0" borderId="0" xfId="0" applyFont="1"/>
    <xf numFmtId="0" fontId="2" fillId="0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Fill="1"/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17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1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175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/>
    </xf>
    <xf numFmtId="172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4" fontId="2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0" fillId="0" borderId="0" xfId="0" applyFont="1"/>
    <xf numFmtId="0" fontId="1" fillId="0" borderId="12" xfId="0" applyFont="1" applyBorder="1" applyAlignment="1">
      <alignment horizontal="left" vertical="center" wrapText="1"/>
    </xf>
    <xf numFmtId="172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/>
    <xf numFmtId="172" fontId="1" fillId="0" borderId="7" xfId="0" applyNumberFormat="1" applyFont="1" applyFill="1" applyBorder="1" applyAlignment="1">
      <alignment horizontal="center" vertical="center" wrapText="1"/>
    </xf>
    <xf numFmtId="17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wrapText="1"/>
    </xf>
    <xf numFmtId="0" fontId="2" fillId="0" borderId="9" xfId="0" applyFont="1" applyFill="1" applyBorder="1"/>
    <xf numFmtId="172" fontId="2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/>
    <xf numFmtId="0" fontId="2" fillId="0" borderId="9" xfId="0" applyFont="1" applyFill="1" applyBorder="1" applyAlignment="1">
      <alignment horizontal="center" vertical="top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/>
    <xf numFmtId="172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75" fontId="1" fillId="0" borderId="7" xfId="0" applyNumberFormat="1" applyFont="1" applyFill="1" applyBorder="1" applyAlignment="1">
      <alignment horizontal="center" vertical="center" wrapText="1"/>
    </xf>
    <xf numFmtId="172" fontId="2" fillId="0" borderId="9" xfId="0" applyNumberFormat="1" applyFont="1" applyFill="1" applyBorder="1" applyAlignment="1">
      <alignment horizontal="center" vertical="center"/>
    </xf>
    <xf numFmtId="0" fontId="2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6" fillId="0" borderId="0" xfId="0" applyFont="1" applyFill="1" applyBorder="1"/>
    <xf numFmtId="0" fontId="14" fillId="0" borderId="0" xfId="0" applyFont="1" applyFill="1" applyBorder="1"/>
    <xf numFmtId="0" fontId="5" fillId="0" borderId="0" xfId="0" applyFont="1" applyFill="1" applyBorder="1"/>
    <xf numFmtId="0" fontId="13" fillId="0" borderId="0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/>
    <xf numFmtId="172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/>
    <xf numFmtId="172" fontId="1" fillId="0" borderId="19" xfId="0" applyNumberFormat="1" applyFont="1" applyFill="1" applyBorder="1" applyAlignment="1">
      <alignment horizontal="center" vertical="center" wrapText="1"/>
    </xf>
    <xf numFmtId="174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176" fontId="1" fillId="0" borderId="1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vertical="center" wrapText="1"/>
    </xf>
    <xf numFmtId="172" fontId="1" fillId="0" borderId="9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72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4" fontId="2" fillId="0" borderId="0" xfId="0" applyNumberFormat="1" applyFont="1" applyFill="1" applyAlignment="1">
      <alignment horizontal="center" vertical="center" wrapText="1"/>
    </xf>
    <xf numFmtId="17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175" fontId="2" fillId="0" borderId="0" xfId="0" applyNumberFormat="1" applyFont="1"/>
    <xf numFmtId="0" fontId="1" fillId="0" borderId="3" xfId="0" applyFont="1" applyBorder="1" applyAlignment="1">
      <alignment wrapText="1"/>
    </xf>
    <xf numFmtId="0" fontId="1" fillId="0" borderId="7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2" borderId="13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172" fontId="2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10" fillId="0" borderId="0" xfId="0" applyFont="1" applyFill="1"/>
    <xf numFmtId="0" fontId="7" fillId="0" borderId="0" xfId="0" applyFont="1" applyFill="1"/>
    <xf numFmtId="0" fontId="0" fillId="0" borderId="0" xfId="0" applyFill="1"/>
    <xf numFmtId="0" fontId="0" fillId="0" borderId="0" xfId="0" applyFont="1" applyFill="1"/>
    <xf numFmtId="176" fontId="2" fillId="0" borderId="4" xfId="0" applyNumberFormat="1" applyFont="1" applyBorder="1" applyAlignment="1">
      <alignment horizontal="center" vertical="center"/>
    </xf>
    <xf numFmtId="176" fontId="2" fillId="0" borderId="29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174" fontId="2" fillId="0" borderId="32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1" fillId="0" borderId="2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2"/>
  <sheetViews>
    <sheetView tabSelected="1" topLeftCell="A105" workbookViewId="0">
      <selection activeCell="G115" sqref="G115:K115"/>
    </sheetView>
  </sheetViews>
  <sheetFormatPr defaultColWidth="3.85546875" defaultRowHeight="15.75" x14ac:dyDescent="0.25"/>
  <cols>
    <col min="1" max="1" width="3.85546875" style="130" customWidth="1"/>
    <col min="2" max="2" width="17.7109375" style="148" customWidth="1"/>
    <col min="3" max="3" width="10" style="92" customWidth="1"/>
    <col min="4" max="4" width="8" style="92" hidden="1" customWidth="1"/>
    <col min="5" max="5" width="7.85546875" style="92" hidden="1" customWidth="1"/>
    <col min="6" max="6" width="17.42578125" style="92" hidden="1" customWidth="1"/>
    <col min="7" max="7" width="9.7109375" style="92" customWidth="1"/>
    <col min="8" max="8" width="7.42578125" style="92" hidden="1" customWidth="1"/>
    <col min="9" max="9" width="7.140625" style="92" hidden="1" customWidth="1"/>
    <col min="10" max="10" width="24.42578125" style="92" hidden="1" customWidth="1"/>
    <col min="11" max="11" width="10.42578125" style="131" customWidth="1"/>
    <col min="12" max="12" width="8.28515625" style="131" hidden="1" customWidth="1"/>
    <col min="13" max="13" width="9" style="131" hidden="1" customWidth="1"/>
    <col min="14" max="14" width="42.42578125" style="132" hidden="1" customWidth="1"/>
    <col min="15" max="15" width="9.7109375" style="92" bestFit="1" customWidth="1"/>
    <col min="16" max="17" width="9.140625" style="92" hidden="1" customWidth="1"/>
    <col min="18" max="18" width="46.5703125" style="92" hidden="1" customWidth="1"/>
    <col min="19" max="19" width="13.7109375" style="92" hidden="1" customWidth="1"/>
    <col min="20" max="20" width="12.5703125" style="137" customWidth="1"/>
    <col min="21" max="21" width="15" style="138" hidden="1" customWidth="1"/>
    <col min="22" max="22" width="15.28515625" style="138" hidden="1" customWidth="1"/>
    <col min="23" max="23" width="48.5703125" style="139" hidden="1" customWidth="1"/>
    <col min="24" max="24" width="0.140625" style="50" hidden="1" customWidth="1"/>
    <col min="25" max="25" width="19.140625" style="50" customWidth="1"/>
    <col min="26" max="26" width="17.7109375" style="50" customWidth="1"/>
    <col min="27" max="27" width="17.140625" style="50" customWidth="1"/>
    <col min="28" max="28" width="46.5703125" style="50" customWidth="1"/>
    <col min="29" max="36" width="9.140625" style="95" customWidth="1"/>
    <col min="37" max="37" width="9.140625" style="96" customWidth="1"/>
    <col min="38" max="38" width="12.42578125" style="158" customWidth="1"/>
    <col min="39" max="50" width="9.140625" style="158" customWidth="1"/>
    <col min="51" max="255" width="9.140625" customWidth="1"/>
  </cols>
  <sheetData>
    <row r="1" spans="1:50" s="53" customFormat="1" ht="42.75" customHeight="1" thickBot="1" x14ac:dyDescent="0.35">
      <c r="A1" s="155"/>
      <c r="B1" s="207" t="s">
        <v>199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93"/>
      <c r="AD1" s="93"/>
      <c r="AE1" s="93"/>
      <c r="AF1" s="93"/>
      <c r="AG1" s="93"/>
      <c r="AH1" s="93"/>
      <c r="AI1" s="93"/>
      <c r="AJ1" s="93"/>
      <c r="AK1" s="94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</row>
    <row r="2" spans="1:50" s="53" customFormat="1" ht="18.75" customHeight="1" x14ac:dyDescent="0.3">
      <c r="A2" s="194" t="s">
        <v>0</v>
      </c>
      <c r="B2" s="197" t="s">
        <v>1</v>
      </c>
      <c r="C2" s="200" t="s">
        <v>198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2"/>
      <c r="AB2" s="119"/>
      <c r="AC2" s="93"/>
      <c r="AD2" s="93"/>
      <c r="AE2" s="93"/>
      <c r="AF2" s="93"/>
      <c r="AG2" s="93"/>
      <c r="AH2" s="93"/>
      <c r="AI2" s="93"/>
      <c r="AJ2" s="93"/>
      <c r="AK2" s="94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</row>
    <row r="3" spans="1:50" s="1" customFormat="1" ht="18" customHeight="1" x14ac:dyDescent="0.25">
      <c r="A3" s="195"/>
      <c r="B3" s="198"/>
      <c r="C3" s="203">
        <v>2014</v>
      </c>
      <c r="D3" s="203"/>
      <c r="E3" s="203"/>
      <c r="F3" s="203"/>
      <c r="G3" s="203">
        <v>2015</v>
      </c>
      <c r="H3" s="203"/>
      <c r="I3" s="203"/>
      <c r="J3" s="203"/>
      <c r="K3" s="203">
        <v>2016</v>
      </c>
      <c r="L3" s="203"/>
      <c r="M3" s="203"/>
      <c r="N3" s="203"/>
      <c r="O3" s="203">
        <v>2017</v>
      </c>
      <c r="P3" s="203"/>
      <c r="Q3" s="203"/>
      <c r="R3" s="203"/>
      <c r="S3" s="208" t="s">
        <v>2</v>
      </c>
      <c r="T3" s="187">
        <v>2018</v>
      </c>
      <c r="U3" s="187"/>
      <c r="V3" s="187"/>
      <c r="W3" s="187"/>
      <c r="X3" s="210" t="s">
        <v>2</v>
      </c>
      <c r="Y3" s="187">
        <v>2019</v>
      </c>
      <c r="Z3" s="187"/>
      <c r="AA3" s="187"/>
      <c r="AB3" s="189"/>
      <c r="AC3" s="95"/>
      <c r="AD3" s="95"/>
      <c r="AE3" s="95"/>
      <c r="AF3" s="95"/>
      <c r="AG3" s="95"/>
      <c r="AH3" s="95"/>
      <c r="AI3" s="95"/>
      <c r="AJ3" s="95"/>
      <c r="AK3" s="95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</row>
    <row r="4" spans="1:50" ht="42.75" customHeight="1" x14ac:dyDescent="0.25">
      <c r="A4" s="195"/>
      <c r="B4" s="198"/>
      <c r="C4" s="203" t="s">
        <v>3</v>
      </c>
      <c r="D4" s="203"/>
      <c r="E4" s="203"/>
      <c r="F4" s="203" t="s">
        <v>4</v>
      </c>
      <c r="G4" s="203" t="s">
        <v>3</v>
      </c>
      <c r="H4" s="203"/>
      <c r="I4" s="203"/>
      <c r="J4" s="203" t="s">
        <v>4</v>
      </c>
      <c r="K4" s="203" t="s">
        <v>3</v>
      </c>
      <c r="L4" s="203"/>
      <c r="M4" s="203"/>
      <c r="N4" s="205" t="s">
        <v>4</v>
      </c>
      <c r="O4" s="203" t="s">
        <v>3</v>
      </c>
      <c r="P4" s="203"/>
      <c r="Q4" s="203"/>
      <c r="R4" s="205" t="s">
        <v>4</v>
      </c>
      <c r="S4" s="208"/>
      <c r="T4" s="187" t="s">
        <v>3</v>
      </c>
      <c r="U4" s="187"/>
      <c r="V4" s="187"/>
      <c r="W4" s="187" t="s">
        <v>4</v>
      </c>
      <c r="X4" s="210"/>
      <c r="Y4" s="187" t="s">
        <v>3</v>
      </c>
      <c r="Z4" s="187"/>
      <c r="AA4" s="187"/>
      <c r="AB4" s="189" t="s">
        <v>4</v>
      </c>
    </row>
    <row r="5" spans="1:50" ht="16.5" thickBot="1" x14ac:dyDescent="0.3">
      <c r="A5" s="196"/>
      <c r="B5" s="199"/>
      <c r="C5" s="121" t="s">
        <v>5</v>
      </c>
      <c r="D5" s="121" t="s">
        <v>6</v>
      </c>
      <c r="E5" s="121" t="s">
        <v>7</v>
      </c>
      <c r="F5" s="204"/>
      <c r="G5" s="121" t="s">
        <v>5</v>
      </c>
      <c r="H5" s="121" t="s">
        <v>6</v>
      </c>
      <c r="I5" s="121" t="s">
        <v>7</v>
      </c>
      <c r="J5" s="204"/>
      <c r="K5" s="121" t="s">
        <v>5</v>
      </c>
      <c r="L5" s="121" t="s">
        <v>6</v>
      </c>
      <c r="M5" s="121" t="s">
        <v>7</v>
      </c>
      <c r="N5" s="206"/>
      <c r="O5" s="121" t="s">
        <v>5</v>
      </c>
      <c r="P5" s="121" t="s">
        <v>6</v>
      </c>
      <c r="Q5" s="121" t="s">
        <v>7</v>
      </c>
      <c r="R5" s="206"/>
      <c r="S5" s="209"/>
      <c r="T5" s="122" t="s">
        <v>5</v>
      </c>
      <c r="U5" s="118" t="s">
        <v>6</v>
      </c>
      <c r="V5" s="118" t="s">
        <v>7</v>
      </c>
      <c r="W5" s="188"/>
      <c r="X5" s="211"/>
      <c r="Y5" s="118" t="s">
        <v>5</v>
      </c>
      <c r="Z5" s="118" t="s">
        <v>6</v>
      </c>
      <c r="AA5" s="118" t="s">
        <v>7</v>
      </c>
      <c r="AB5" s="190"/>
      <c r="AC5" s="95" t="s">
        <v>8</v>
      </c>
      <c r="AD5" s="95" t="s">
        <v>9</v>
      </c>
      <c r="AE5" s="95" t="s">
        <v>10</v>
      </c>
      <c r="AF5" s="95" t="s">
        <v>11</v>
      </c>
      <c r="AG5" s="95" t="s">
        <v>12</v>
      </c>
      <c r="AH5" s="95" t="s">
        <v>13</v>
      </c>
      <c r="AI5" s="95" t="s">
        <v>14</v>
      </c>
      <c r="AJ5" s="95" t="s">
        <v>15</v>
      </c>
    </row>
    <row r="6" spans="1:50" ht="33.75" customHeight="1" x14ac:dyDescent="0.25">
      <c r="A6" s="165">
        <v>1</v>
      </c>
      <c r="B6" s="184" t="s">
        <v>201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4"/>
      <c r="O6" s="57"/>
      <c r="P6" s="57"/>
      <c r="Q6" s="57"/>
      <c r="R6" s="54"/>
      <c r="S6" s="123"/>
      <c r="T6" s="55"/>
      <c r="U6" s="58"/>
      <c r="V6" s="58"/>
      <c r="W6" s="58"/>
      <c r="X6" s="124"/>
      <c r="Y6" s="58">
        <f>SUM(Y7:Y12)</f>
        <v>6992</v>
      </c>
      <c r="Z6" s="58">
        <f>SUM(Z7:Z12)</f>
        <v>3068.5</v>
      </c>
      <c r="AA6" s="58">
        <f>SUM(AA7:AA12)</f>
        <v>3923.5</v>
      </c>
      <c r="AB6" s="141" t="s">
        <v>200</v>
      </c>
    </row>
    <row r="7" spans="1:50" ht="110.25" x14ac:dyDescent="0.25">
      <c r="A7" s="166"/>
      <c r="B7" s="176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27"/>
      <c r="O7" s="34"/>
      <c r="P7" s="34"/>
      <c r="Q7" s="34"/>
      <c r="R7" s="27"/>
      <c r="S7" s="120"/>
      <c r="T7" s="33"/>
      <c r="U7" s="26"/>
      <c r="V7" s="26"/>
      <c r="W7" s="26"/>
      <c r="X7" s="30"/>
      <c r="Y7" s="31">
        <f t="shared" ref="Y7:Y12" si="0">Z7+AA7</f>
        <v>1980</v>
      </c>
      <c r="Z7" s="31">
        <v>990</v>
      </c>
      <c r="AA7" s="31">
        <v>990</v>
      </c>
      <c r="AB7" s="125" t="s">
        <v>16</v>
      </c>
      <c r="AJ7" s="95">
        <v>1</v>
      </c>
    </row>
    <row r="8" spans="1:50" ht="116.25" customHeight="1" x14ac:dyDescent="0.25">
      <c r="A8" s="166"/>
      <c r="B8" s="176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27"/>
      <c r="O8" s="34"/>
      <c r="P8" s="34"/>
      <c r="Q8" s="34"/>
      <c r="R8" s="27"/>
      <c r="S8" s="120"/>
      <c r="T8" s="33"/>
      <c r="U8" s="26"/>
      <c r="V8" s="26"/>
      <c r="W8" s="26"/>
      <c r="X8" s="30"/>
      <c r="Y8" s="31">
        <f t="shared" si="0"/>
        <v>652</v>
      </c>
      <c r="Z8" s="31">
        <v>326</v>
      </c>
      <c r="AA8" s="31">
        <v>326</v>
      </c>
      <c r="AB8" s="125" t="s">
        <v>17</v>
      </c>
      <c r="AJ8" s="95">
        <v>1</v>
      </c>
    </row>
    <row r="9" spans="1:50" ht="113.25" customHeight="1" x14ac:dyDescent="0.25">
      <c r="A9" s="166"/>
      <c r="B9" s="176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27"/>
      <c r="O9" s="34"/>
      <c r="P9" s="34"/>
      <c r="Q9" s="34"/>
      <c r="R9" s="27"/>
      <c r="S9" s="120"/>
      <c r="T9" s="33"/>
      <c r="U9" s="26"/>
      <c r="V9" s="26"/>
      <c r="W9" s="26"/>
      <c r="X9" s="30"/>
      <c r="Y9" s="31">
        <f t="shared" si="0"/>
        <v>795</v>
      </c>
      <c r="Z9" s="31">
        <v>397.5</v>
      </c>
      <c r="AA9" s="31">
        <v>397.5</v>
      </c>
      <c r="AB9" s="125" t="s">
        <v>18</v>
      </c>
      <c r="AJ9" s="95">
        <v>1</v>
      </c>
    </row>
    <row r="10" spans="1:50" ht="48.75" customHeight="1" x14ac:dyDescent="0.25">
      <c r="A10" s="166"/>
      <c r="B10" s="176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27"/>
      <c r="O10" s="34"/>
      <c r="P10" s="34"/>
      <c r="Q10" s="34"/>
      <c r="R10" s="27"/>
      <c r="S10" s="120"/>
      <c r="T10" s="33"/>
      <c r="U10" s="26"/>
      <c r="V10" s="26"/>
      <c r="W10" s="26"/>
      <c r="X10" s="30"/>
      <c r="Y10" s="31">
        <f t="shared" si="0"/>
        <v>30</v>
      </c>
      <c r="Z10" s="31">
        <v>15</v>
      </c>
      <c r="AA10" s="31">
        <v>15</v>
      </c>
      <c r="AB10" s="17" t="s">
        <v>202</v>
      </c>
      <c r="AC10" s="95">
        <v>1</v>
      </c>
    </row>
    <row r="11" spans="1:50" ht="110.25" customHeight="1" x14ac:dyDescent="0.25">
      <c r="A11" s="166"/>
      <c r="B11" s="176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27"/>
      <c r="O11" s="34"/>
      <c r="P11" s="34"/>
      <c r="Q11" s="34"/>
      <c r="R11" s="27"/>
      <c r="S11" s="120"/>
      <c r="T11" s="33"/>
      <c r="U11" s="26"/>
      <c r="V11" s="26"/>
      <c r="W11" s="26"/>
      <c r="X11" s="30"/>
      <c r="Y11" s="31">
        <f t="shared" si="0"/>
        <v>840</v>
      </c>
      <c r="Z11" s="31"/>
      <c r="AA11" s="31">
        <f>822+12+6</f>
        <v>840</v>
      </c>
      <c r="AB11" s="17" t="s">
        <v>19</v>
      </c>
      <c r="AJ11" s="95">
        <v>1</v>
      </c>
    </row>
    <row r="12" spans="1:50" s="2" customFormat="1" ht="63.75" thickBot="1" x14ac:dyDescent="0.3">
      <c r="A12" s="167"/>
      <c r="B12" s="177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7"/>
      <c r="O12" s="126"/>
      <c r="P12" s="126"/>
      <c r="Q12" s="126"/>
      <c r="R12" s="127"/>
      <c r="S12" s="128"/>
      <c r="T12" s="106"/>
      <c r="U12" s="100"/>
      <c r="V12" s="100"/>
      <c r="W12" s="100"/>
      <c r="X12" s="129"/>
      <c r="Y12" s="100">
        <f t="shared" si="0"/>
        <v>2695</v>
      </c>
      <c r="Z12" s="100">
        <f>1300+15+25</f>
        <v>1340</v>
      </c>
      <c r="AA12" s="100">
        <v>1355</v>
      </c>
      <c r="AB12" s="23" t="s">
        <v>20</v>
      </c>
      <c r="AC12" s="95"/>
      <c r="AD12" s="95"/>
      <c r="AE12" s="95"/>
      <c r="AF12" s="95"/>
      <c r="AG12" s="95"/>
      <c r="AH12" s="95"/>
      <c r="AI12" s="95"/>
      <c r="AJ12" s="95">
        <v>1</v>
      </c>
      <c r="AK12" s="96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</row>
    <row r="13" spans="1:50" s="4" customFormat="1" x14ac:dyDescent="0.25">
      <c r="A13" s="191">
        <v>2</v>
      </c>
      <c r="B13" s="168" t="s">
        <v>218</v>
      </c>
      <c r="C13" s="64"/>
      <c r="D13" s="64"/>
      <c r="E13" s="64"/>
      <c r="F13" s="64"/>
      <c r="G13" s="64"/>
      <c r="H13" s="64"/>
      <c r="I13" s="64"/>
      <c r="J13" s="64"/>
      <c r="K13" s="65">
        <f>L13+M13</f>
        <v>319.60000000000002</v>
      </c>
      <c r="L13" s="65">
        <f>L23+L24+L31</f>
        <v>159.80000000000001</v>
      </c>
      <c r="M13" s="65">
        <f>M23+M24+M31</f>
        <v>159.80000000000001</v>
      </c>
      <c r="N13" s="66"/>
      <c r="O13" s="65">
        <f>P13+Q13</f>
        <v>218.5</v>
      </c>
      <c r="P13" s="65">
        <f>P23+P24+P31+P25+P26</f>
        <v>109.25</v>
      </c>
      <c r="Q13" s="65">
        <f>Q23+Q24+Q31+Q25+Q26</f>
        <v>109.25</v>
      </c>
      <c r="R13" s="66"/>
      <c r="S13" s="67"/>
      <c r="T13" s="68">
        <f>SUM(T14:T31)</f>
        <v>1058.9770199999998</v>
      </c>
      <c r="U13" s="69">
        <f>SUM(U14:U31)</f>
        <v>516.54899999999998</v>
      </c>
      <c r="V13" s="69">
        <f>SUM(V14:V31)</f>
        <v>542.42802000000006</v>
      </c>
      <c r="W13" s="14"/>
      <c r="X13" s="70"/>
      <c r="Y13" s="59">
        <f>SUM(Y14:Y31)</f>
        <v>663.60449999999992</v>
      </c>
      <c r="Z13" s="59">
        <f>SUM(Z14:Z31)</f>
        <v>331.80199999999991</v>
      </c>
      <c r="AA13" s="59">
        <f>SUM(AA14:AA31)</f>
        <v>331.8024999999999</v>
      </c>
      <c r="AB13" s="21"/>
      <c r="AC13" s="97"/>
      <c r="AD13" s="97"/>
      <c r="AE13" s="97"/>
      <c r="AF13" s="97"/>
      <c r="AG13" s="97"/>
      <c r="AH13" s="97"/>
      <c r="AI13" s="97"/>
      <c r="AJ13" s="97"/>
      <c r="AK13" s="98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</row>
    <row r="14" spans="1:50" s="6" customFormat="1" ht="48.75" customHeight="1" x14ac:dyDescent="0.25">
      <c r="A14" s="192"/>
      <c r="B14" s="176"/>
      <c r="C14" s="35"/>
      <c r="D14" s="35"/>
      <c r="E14" s="35"/>
      <c r="F14" s="35"/>
      <c r="G14" s="35"/>
      <c r="H14" s="35"/>
      <c r="I14" s="35"/>
      <c r="J14" s="35"/>
      <c r="K14" s="36"/>
      <c r="L14" s="36"/>
      <c r="M14" s="36"/>
      <c r="N14" s="28"/>
      <c r="O14" s="36"/>
      <c r="P14" s="36"/>
      <c r="Q14" s="36"/>
      <c r="R14" s="28"/>
      <c r="S14" s="37"/>
      <c r="T14" s="38">
        <f t="shared" ref="T14:T31" si="1">U14+V14</f>
        <v>108.11646999999999</v>
      </c>
      <c r="U14" s="31">
        <f>29.7+15.179+7.2345+1.944</f>
        <v>54.057499999999997</v>
      </c>
      <c r="V14" s="31">
        <f>29.7+15.17896+7.2345+1.94551</f>
        <v>54.058969999999995</v>
      </c>
      <c r="W14" s="8" t="s">
        <v>21</v>
      </c>
      <c r="X14" s="31"/>
      <c r="Y14" s="31">
        <f t="shared" ref="Y14:Y30" si="2">Z14+AA14</f>
        <v>70.2</v>
      </c>
      <c r="Z14" s="31">
        <v>35.1</v>
      </c>
      <c r="AA14" s="31">
        <v>35.1</v>
      </c>
      <c r="AB14" s="5" t="s">
        <v>22</v>
      </c>
      <c r="AC14" s="95">
        <v>1</v>
      </c>
      <c r="AD14" s="95"/>
      <c r="AE14" s="95"/>
      <c r="AF14" s="95"/>
      <c r="AG14" s="95"/>
      <c r="AH14" s="95"/>
      <c r="AI14" s="95"/>
      <c r="AJ14" s="95"/>
      <c r="AK14" s="96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 s="6" customFormat="1" ht="50.25" customHeight="1" x14ac:dyDescent="0.25">
      <c r="A15" s="192"/>
      <c r="B15" s="176"/>
      <c r="C15" s="35"/>
      <c r="D15" s="35"/>
      <c r="E15" s="35"/>
      <c r="F15" s="35"/>
      <c r="G15" s="35"/>
      <c r="H15" s="35"/>
      <c r="I15" s="35"/>
      <c r="J15" s="35"/>
      <c r="K15" s="36"/>
      <c r="L15" s="36"/>
      <c r="M15" s="36"/>
      <c r="N15" s="28"/>
      <c r="O15" s="36"/>
      <c r="P15" s="36"/>
      <c r="Q15" s="36"/>
      <c r="R15" s="28"/>
      <c r="S15" s="37"/>
      <c r="T15" s="38">
        <f t="shared" si="1"/>
        <v>29.768000000000001</v>
      </c>
      <c r="U15" s="31">
        <v>14.85</v>
      </c>
      <c r="V15" s="31">
        <v>14.917999999999999</v>
      </c>
      <c r="W15" s="8" t="s">
        <v>24</v>
      </c>
      <c r="X15" s="31"/>
      <c r="Y15" s="31">
        <f t="shared" si="2"/>
        <v>10.5</v>
      </c>
      <c r="Z15" s="31">
        <v>5.25</v>
      </c>
      <c r="AA15" s="31">
        <v>5.25</v>
      </c>
      <c r="AB15" s="5" t="s">
        <v>25</v>
      </c>
      <c r="AC15" s="95">
        <v>1</v>
      </c>
      <c r="AD15" s="95"/>
      <c r="AE15" s="95"/>
      <c r="AF15" s="95"/>
      <c r="AG15" s="95"/>
      <c r="AH15" s="95"/>
      <c r="AI15" s="95"/>
      <c r="AJ15" s="95"/>
      <c r="AK15" s="96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0" s="6" customFormat="1" ht="62.25" customHeight="1" x14ac:dyDescent="0.25">
      <c r="A16" s="192"/>
      <c r="B16" s="176"/>
      <c r="C16" s="35"/>
      <c r="D16" s="35"/>
      <c r="E16" s="35"/>
      <c r="F16" s="35"/>
      <c r="G16" s="35"/>
      <c r="H16" s="35"/>
      <c r="I16" s="35"/>
      <c r="J16" s="35"/>
      <c r="K16" s="36"/>
      <c r="L16" s="36"/>
      <c r="M16" s="36"/>
      <c r="N16" s="28"/>
      <c r="O16" s="36"/>
      <c r="P16" s="36"/>
      <c r="Q16" s="36"/>
      <c r="R16" s="28"/>
      <c r="S16" s="37"/>
      <c r="T16" s="38">
        <f t="shared" si="1"/>
        <v>6</v>
      </c>
      <c r="U16" s="31">
        <v>3</v>
      </c>
      <c r="V16" s="31">
        <v>3</v>
      </c>
      <c r="W16" s="8" t="s">
        <v>26</v>
      </c>
      <c r="X16" s="31"/>
      <c r="Y16" s="31">
        <f t="shared" si="2"/>
        <v>99</v>
      </c>
      <c r="Z16" s="31">
        <v>49.5</v>
      </c>
      <c r="AA16" s="31">
        <v>49.5</v>
      </c>
      <c r="AB16" s="5" t="s">
        <v>27</v>
      </c>
      <c r="AC16" s="95">
        <v>1</v>
      </c>
      <c r="AD16" s="95"/>
      <c r="AE16" s="95"/>
      <c r="AF16" s="95"/>
      <c r="AG16" s="95"/>
      <c r="AH16" s="95"/>
      <c r="AI16" s="95"/>
      <c r="AJ16" s="95"/>
      <c r="AK16" s="96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s="6" customFormat="1" ht="62.25" customHeight="1" x14ac:dyDescent="0.25">
      <c r="A17" s="192"/>
      <c r="B17" s="176"/>
      <c r="C17" s="35"/>
      <c r="D17" s="35"/>
      <c r="E17" s="35"/>
      <c r="F17" s="35"/>
      <c r="G17" s="35"/>
      <c r="H17" s="35"/>
      <c r="I17" s="35"/>
      <c r="J17" s="35"/>
      <c r="K17" s="36"/>
      <c r="L17" s="36"/>
      <c r="M17" s="36"/>
      <c r="N17" s="28"/>
      <c r="O17" s="36"/>
      <c r="P17" s="36"/>
      <c r="Q17" s="36"/>
      <c r="R17" s="28"/>
      <c r="S17" s="37"/>
      <c r="T17" s="38">
        <f t="shared" si="1"/>
        <v>10</v>
      </c>
      <c r="U17" s="31">
        <v>5</v>
      </c>
      <c r="V17" s="31">
        <v>5</v>
      </c>
      <c r="W17" s="8" t="s">
        <v>28</v>
      </c>
      <c r="X17" s="31"/>
      <c r="Y17" s="31">
        <f t="shared" si="2"/>
        <v>22</v>
      </c>
      <c r="Z17" s="31">
        <v>11</v>
      </c>
      <c r="AA17" s="31">
        <v>11</v>
      </c>
      <c r="AB17" s="5" t="s">
        <v>29</v>
      </c>
      <c r="AC17" s="95">
        <v>1</v>
      </c>
      <c r="AD17" s="95"/>
      <c r="AE17" s="95"/>
      <c r="AF17" s="95"/>
      <c r="AG17" s="95"/>
      <c r="AH17" s="95"/>
      <c r="AI17" s="95"/>
      <c r="AJ17" s="95"/>
      <c r="AK17" s="96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 s="6" customFormat="1" ht="27.75" customHeight="1" x14ac:dyDescent="0.25">
      <c r="A18" s="192"/>
      <c r="B18" s="176"/>
      <c r="C18" s="35"/>
      <c r="D18" s="35"/>
      <c r="E18" s="35"/>
      <c r="F18" s="35"/>
      <c r="G18" s="35"/>
      <c r="H18" s="35"/>
      <c r="I18" s="35"/>
      <c r="J18" s="35"/>
      <c r="K18" s="36"/>
      <c r="L18" s="36"/>
      <c r="M18" s="36"/>
      <c r="N18" s="28"/>
      <c r="O18" s="36"/>
      <c r="P18" s="36"/>
      <c r="Q18" s="36"/>
      <c r="R18" s="28"/>
      <c r="S18" s="37"/>
      <c r="T18" s="38">
        <f t="shared" si="1"/>
        <v>12</v>
      </c>
      <c r="U18" s="31">
        <v>6</v>
      </c>
      <c r="V18" s="31">
        <v>6</v>
      </c>
      <c r="W18" s="8" t="s">
        <v>30</v>
      </c>
      <c r="X18" s="31"/>
      <c r="Y18" s="31">
        <f t="shared" si="2"/>
        <v>6</v>
      </c>
      <c r="Z18" s="31">
        <v>3</v>
      </c>
      <c r="AA18" s="31">
        <v>3</v>
      </c>
      <c r="AB18" s="5" t="s">
        <v>31</v>
      </c>
      <c r="AC18" s="95"/>
      <c r="AD18" s="95">
        <v>1</v>
      </c>
      <c r="AE18" s="95"/>
      <c r="AF18" s="95"/>
      <c r="AG18" s="95"/>
      <c r="AH18" s="95"/>
      <c r="AI18" s="95"/>
      <c r="AJ18" s="95"/>
      <c r="AK18" s="96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6" customFormat="1" ht="27.75" customHeight="1" x14ac:dyDescent="0.25">
      <c r="A19" s="192"/>
      <c r="B19" s="176"/>
      <c r="C19" s="35"/>
      <c r="D19" s="35"/>
      <c r="E19" s="35"/>
      <c r="F19" s="35"/>
      <c r="G19" s="35"/>
      <c r="H19" s="35"/>
      <c r="I19" s="35"/>
      <c r="J19" s="35"/>
      <c r="K19" s="36"/>
      <c r="L19" s="36"/>
      <c r="M19" s="36"/>
      <c r="N19" s="28"/>
      <c r="O19" s="36"/>
      <c r="P19" s="36"/>
      <c r="Q19" s="36"/>
      <c r="R19" s="28"/>
      <c r="S19" s="37"/>
      <c r="T19" s="38">
        <f t="shared" si="1"/>
        <v>46.900300000000001</v>
      </c>
      <c r="U19" s="31">
        <f>22.275+1.175</f>
        <v>23.45</v>
      </c>
      <c r="V19" s="31">
        <f>22.275+1.1753</f>
        <v>23.450299999999999</v>
      </c>
      <c r="W19" s="8" t="s">
        <v>25</v>
      </c>
      <c r="X19" s="31"/>
      <c r="Y19" s="31">
        <f t="shared" si="2"/>
        <v>6</v>
      </c>
      <c r="Z19" s="31">
        <v>3</v>
      </c>
      <c r="AA19" s="31">
        <v>3</v>
      </c>
      <c r="AB19" s="5" t="s">
        <v>32</v>
      </c>
      <c r="AC19" s="95"/>
      <c r="AD19" s="95">
        <v>1</v>
      </c>
      <c r="AE19" s="95"/>
      <c r="AF19" s="95"/>
      <c r="AG19" s="95"/>
      <c r="AH19" s="95"/>
      <c r="AI19" s="95"/>
      <c r="AJ19" s="95"/>
      <c r="AK19" s="96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s="6" customFormat="1" ht="48.75" customHeight="1" x14ac:dyDescent="0.25">
      <c r="A20" s="192"/>
      <c r="B20" s="176"/>
      <c r="C20" s="35"/>
      <c r="D20" s="35"/>
      <c r="E20" s="35"/>
      <c r="F20" s="35"/>
      <c r="G20" s="35"/>
      <c r="H20" s="35"/>
      <c r="I20" s="35"/>
      <c r="J20" s="35"/>
      <c r="K20" s="36"/>
      <c r="L20" s="36"/>
      <c r="M20" s="36"/>
      <c r="N20" s="28"/>
      <c r="O20" s="36"/>
      <c r="P20" s="36"/>
      <c r="Q20" s="36"/>
      <c r="R20" s="28"/>
      <c r="S20" s="37"/>
      <c r="T20" s="38">
        <f t="shared" si="1"/>
        <v>96.95</v>
      </c>
      <c r="U20" s="31">
        <v>48.475000000000001</v>
      </c>
      <c r="V20" s="31">
        <v>48.475000000000001</v>
      </c>
      <c r="W20" s="8" t="s">
        <v>33</v>
      </c>
      <c r="X20" s="32"/>
      <c r="Y20" s="31">
        <f t="shared" si="2"/>
        <v>24</v>
      </c>
      <c r="Z20" s="31">
        <v>12</v>
      </c>
      <c r="AA20" s="31">
        <v>12</v>
      </c>
      <c r="AB20" s="5" t="s">
        <v>34</v>
      </c>
      <c r="AC20" s="95">
        <v>1</v>
      </c>
      <c r="AD20" s="95"/>
      <c r="AE20" s="95"/>
      <c r="AF20" s="95"/>
      <c r="AG20" s="95"/>
      <c r="AH20" s="95"/>
      <c r="AI20" s="95"/>
      <c r="AJ20" s="95"/>
      <c r="AK20" s="96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s="6" customFormat="1" ht="62.25" customHeight="1" x14ac:dyDescent="0.25">
      <c r="A21" s="192"/>
      <c r="B21" s="176"/>
      <c r="C21" s="35"/>
      <c r="D21" s="35"/>
      <c r="E21" s="35"/>
      <c r="F21" s="35"/>
      <c r="G21" s="35"/>
      <c r="H21" s="35"/>
      <c r="I21" s="35"/>
      <c r="J21" s="35"/>
      <c r="K21" s="36"/>
      <c r="L21" s="36"/>
      <c r="M21" s="36"/>
      <c r="N21" s="28"/>
      <c r="O21" s="36"/>
      <c r="P21" s="36"/>
      <c r="Q21" s="36"/>
      <c r="R21" s="28"/>
      <c r="S21" s="37"/>
      <c r="T21" s="38">
        <f t="shared" si="1"/>
        <v>106.95</v>
      </c>
      <c r="U21" s="31">
        <v>53.475000000000001</v>
      </c>
      <c r="V21" s="31">
        <v>53.475000000000001</v>
      </c>
      <c r="W21" s="8" t="s">
        <v>35</v>
      </c>
      <c r="X21" s="32"/>
      <c r="Y21" s="31">
        <f t="shared" si="2"/>
        <v>73.72</v>
      </c>
      <c r="Z21" s="31">
        <v>36.86</v>
      </c>
      <c r="AA21" s="31">
        <v>36.86</v>
      </c>
      <c r="AB21" s="5" t="s">
        <v>36</v>
      </c>
      <c r="AC21" s="95"/>
      <c r="AD21" s="95"/>
      <c r="AE21" s="95"/>
      <c r="AF21" s="95">
        <v>1</v>
      </c>
      <c r="AG21" s="95"/>
      <c r="AH21" s="95"/>
      <c r="AI21" s="95"/>
      <c r="AJ21" s="95"/>
      <c r="AK21" s="96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s="7" customFormat="1" ht="52.5" customHeight="1" x14ac:dyDescent="0.25">
      <c r="A22" s="192"/>
      <c r="B22" s="176"/>
      <c r="C22" s="39"/>
      <c r="D22" s="39"/>
      <c r="E22" s="39"/>
      <c r="F22" s="39"/>
      <c r="G22" s="39"/>
      <c r="H22" s="39"/>
      <c r="I22" s="39"/>
      <c r="J22" s="39"/>
      <c r="K22" s="40"/>
      <c r="L22" s="40"/>
      <c r="M22" s="40"/>
      <c r="N22" s="16"/>
      <c r="O22" s="40"/>
      <c r="P22" s="40"/>
      <c r="Q22" s="40"/>
      <c r="R22" s="16"/>
      <c r="S22" s="41"/>
      <c r="T22" s="38">
        <f t="shared" si="1"/>
        <v>214.61124999999998</v>
      </c>
      <c r="U22" s="31">
        <f>89.1+15+3.189</f>
        <v>107.28899999999999</v>
      </c>
      <c r="V22" s="31">
        <f>89.1+15+3.18943+0.03282</f>
        <v>107.32225</v>
      </c>
      <c r="W22" s="8" t="s">
        <v>37</v>
      </c>
      <c r="X22" s="31"/>
      <c r="Y22" s="31">
        <f t="shared" si="2"/>
        <v>60</v>
      </c>
      <c r="Z22" s="31">
        <v>30</v>
      </c>
      <c r="AA22" s="31">
        <v>30</v>
      </c>
      <c r="AB22" s="5" t="s">
        <v>38</v>
      </c>
      <c r="AC22" s="95">
        <v>1</v>
      </c>
      <c r="AD22" s="95"/>
      <c r="AE22" s="95"/>
      <c r="AF22" s="95"/>
      <c r="AG22" s="95"/>
      <c r="AH22" s="95"/>
      <c r="AI22" s="95"/>
      <c r="AJ22" s="95"/>
      <c r="AK22" s="96"/>
    </row>
    <row r="23" spans="1:50" s="7" customFormat="1" ht="71.25" customHeight="1" x14ac:dyDescent="0.25">
      <c r="A23" s="192"/>
      <c r="B23" s="176"/>
      <c r="C23" s="42"/>
      <c r="D23" s="42"/>
      <c r="E23" s="42"/>
      <c r="F23" s="42"/>
      <c r="G23" s="42"/>
      <c r="H23" s="42"/>
      <c r="I23" s="42"/>
      <c r="J23" s="42"/>
      <c r="K23" s="40">
        <f>L23+M23</f>
        <v>39.6</v>
      </c>
      <c r="L23" s="40">
        <v>19.8</v>
      </c>
      <c r="M23" s="40">
        <v>19.8</v>
      </c>
      <c r="N23" s="16" t="s">
        <v>39</v>
      </c>
      <c r="O23" s="40">
        <f>P23+Q23</f>
        <v>44.5</v>
      </c>
      <c r="P23" s="40">
        <v>22.25</v>
      </c>
      <c r="Q23" s="40">
        <v>22.25</v>
      </c>
      <c r="R23" s="16" t="s">
        <v>40</v>
      </c>
      <c r="S23" s="41" t="s">
        <v>23</v>
      </c>
      <c r="T23" s="38">
        <f t="shared" si="1"/>
        <v>31.6</v>
      </c>
      <c r="U23" s="31">
        <v>15.8</v>
      </c>
      <c r="V23" s="31">
        <v>15.8</v>
      </c>
      <c r="W23" s="16" t="s">
        <v>41</v>
      </c>
      <c r="X23" s="31"/>
      <c r="Y23" s="31">
        <f t="shared" si="2"/>
        <v>9.01</v>
      </c>
      <c r="Z23" s="31">
        <v>4.5049999999999999</v>
      </c>
      <c r="AA23" s="31">
        <v>4.5049999999999999</v>
      </c>
      <c r="AB23" s="5" t="s">
        <v>42</v>
      </c>
      <c r="AC23" s="95">
        <v>1</v>
      </c>
      <c r="AD23" s="95"/>
      <c r="AE23" s="95"/>
      <c r="AF23" s="95"/>
      <c r="AG23" s="95"/>
      <c r="AH23" s="95"/>
      <c r="AI23" s="95"/>
      <c r="AJ23" s="95"/>
      <c r="AK23" s="96"/>
    </row>
    <row r="24" spans="1:50" s="7" customFormat="1" ht="62.25" customHeight="1" x14ac:dyDescent="0.25">
      <c r="A24" s="192"/>
      <c r="B24" s="176"/>
      <c r="C24" s="42"/>
      <c r="D24" s="42"/>
      <c r="E24" s="42"/>
      <c r="F24" s="42"/>
      <c r="G24" s="42"/>
      <c r="H24" s="42"/>
      <c r="I24" s="42"/>
      <c r="J24" s="42"/>
      <c r="K24" s="40">
        <f>L24+M24</f>
        <v>40</v>
      </c>
      <c r="L24" s="40">
        <v>20</v>
      </c>
      <c r="M24" s="40">
        <v>20</v>
      </c>
      <c r="N24" s="16" t="s">
        <v>43</v>
      </c>
      <c r="O24" s="40">
        <f>P24+Q24</f>
        <v>90</v>
      </c>
      <c r="P24" s="40">
        <v>45</v>
      </c>
      <c r="Q24" s="40">
        <v>45</v>
      </c>
      <c r="R24" s="8" t="s">
        <v>44</v>
      </c>
      <c r="S24" s="41" t="s">
        <v>23</v>
      </c>
      <c r="T24" s="38">
        <f t="shared" si="1"/>
        <v>13.159000000000001</v>
      </c>
      <c r="U24" s="31">
        <v>6.5795000000000003</v>
      </c>
      <c r="V24" s="31">
        <v>6.5795000000000003</v>
      </c>
      <c r="W24" s="8" t="s">
        <v>45</v>
      </c>
      <c r="X24" s="31"/>
      <c r="Y24" s="31">
        <f t="shared" si="2"/>
        <v>17.254000000000001</v>
      </c>
      <c r="Z24" s="31">
        <f>7+1.627</f>
        <v>8.6270000000000007</v>
      </c>
      <c r="AA24" s="31">
        <f>7+1.627</f>
        <v>8.6270000000000007</v>
      </c>
      <c r="AB24" s="5" t="s">
        <v>46</v>
      </c>
      <c r="AC24" s="95">
        <v>1</v>
      </c>
      <c r="AD24" s="95"/>
      <c r="AE24" s="95"/>
      <c r="AF24" s="95"/>
      <c r="AG24" s="95"/>
      <c r="AH24" s="95"/>
      <c r="AI24" s="95"/>
      <c r="AJ24" s="95"/>
      <c r="AK24" s="96"/>
    </row>
    <row r="25" spans="1:50" s="7" customFormat="1" ht="27.75" customHeight="1" x14ac:dyDescent="0.25">
      <c r="A25" s="192"/>
      <c r="B25" s="176"/>
      <c r="C25" s="42"/>
      <c r="D25" s="42"/>
      <c r="E25" s="42"/>
      <c r="F25" s="42"/>
      <c r="G25" s="42"/>
      <c r="H25" s="42"/>
      <c r="I25" s="42"/>
      <c r="J25" s="42"/>
      <c r="K25" s="40"/>
      <c r="L25" s="40"/>
      <c r="M25" s="40"/>
      <c r="N25" s="16"/>
      <c r="O25" s="40">
        <f>P25+Q25</f>
        <v>20</v>
      </c>
      <c r="P25" s="40">
        <v>10</v>
      </c>
      <c r="Q25" s="40">
        <v>10</v>
      </c>
      <c r="R25" s="8" t="s">
        <v>47</v>
      </c>
      <c r="S25" s="41" t="s">
        <v>23</v>
      </c>
      <c r="T25" s="38">
        <f t="shared" si="1"/>
        <v>14.019</v>
      </c>
      <c r="U25" s="31">
        <v>7.0095000000000001</v>
      </c>
      <c r="V25" s="31">
        <v>7.0095000000000001</v>
      </c>
      <c r="W25" s="8" t="s">
        <v>48</v>
      </c>
      <c r="X25" s="31"/>
      <c r="Y25" s="31">
        <f t="shared" si="2"/>
        <v>6.4</v>
      </c>
      <c r="Z25" s="31">
        <v>3.2</v>
      </c>
      <c r="AA25" s="31">
        <v>3.2</v>
      </c>
      <c r="AB25" s="5" t="s">
        <v>49</v>
      </c>
      <c r="AC25" s="95"/>
      <c r="AD25" s="95">
        <v>1</v>
      </c>
      <c r="AE25" s="95"/>
      <c r="AF25" s="95"/>
      <c r="AG25" s="95"/>
      <c r="AH25" s="95"/>
      <c r="AI25" s="95"/>
      <c r="AJ25" s="95"/>
      <c r="AK25" s="96"/>
    </row>
    <row r="26" spans="1:50" s="7" customFormat="1" ht="59.25" customHeight="1" x14ac:dyDescent="0.25">
      <c r="A26" s="192"/>
      <c r="B26" s="176"/>
      <c r="C26" s="42"/>
      <c r="D26" s="42"/>
      <c r="E26" s="42"/>
      <c r="F26" s="42"/>
      <c r="G26" s="42"/>
      <c r="H26" s="42"/>
      <c r="I26" s="42"/>
      <c r="J26" s="42"/>
      <c r="K26" s="40"/>
      <c r="L26" s="40"/>
      <c r="M26" s="40"/>
      <c r="N26" s="16"/>
      <c r="O26" s="40">
        <f>P26+Q26</f>
        <v>58</v>
      </c>
      <c r="P26" s="40">
        <v>29</v>
      </c>
      <c r="Q26" s="40">
        <v>29</v>
      </c>
      <c r="R26" s="8" t="s">
        <v>50</v>
      </c>
      <c r="S26" s="41" t="s">
        <v>23</v>
      </c>
      <c r="T26" s="38">
        <f t="shared" si="1"/>
        <v>14.019</v>
      </c>
      <c r="U26" s="31">
        <v>7.0095000000000001</v>
      </c>
      <c r="V26" s="31">
        <v>7.0095000000000001</v>
      </c>
      <c r="W26" s="8" t="s">
        <v>51</v>
      </c>
      <c r="X26" s="31"/>
      <c r="Y26" s="31">
        <f t="shared" si="2"/>
        <v>10</v>
      </c>
      <c r="Z26" s="31">
        <v>5</v>
      </c>
      <c r="AA26" s="31">
        <v>5</v>
      </c>
      <c r="AB26" s="5" t="s">
        <v>52</v>
      </c>
      <c r="AC26" s="95">
        <v>1</v>
      </c>
      <c r="AD26" s="95"/>
      <c r="AE26" s="95"/>
      <c r="AF26" s="95"/>
      <c r="AG26" s="95"/>
      <c r="AH26" s="95"/>
      <c r="AI26" s="95"/>
      <c r="AJ26" s="95"/>
      <c r="AK26" s="96"/>
    </row>
    <row r="27" spans="1:50" s="7" customFormat="1" ht="27.75" customHeight="1" x14ac:dyDescent="0.25">
      <c r="A27" s="192"/>
      <c r="B27" s="176"/>
      <c r="C27" s="42"/>
      <c r="D27" s="42"/>
      <c r="E27" s="42"/>
      <c r="F27" s="42"/>
      <c r="G27" s="42"/>
      <c r="H27" s="42"/>
      <c r="I27" s="42"/>
      <c r="J27" s="42"/>
      <c r="K27" s="40"/>
      <c r="L27" s="40"/>
      <c r="M27" s="40"/>
      <c r="N27" s="16"/>
      <c r="O27" s="40"/>
      <c r="P27" s="40"/>
      <c r="Q27" s="40"/>
      <c r="R27" s="8"/>
      <c r="S27" s="41"/>
      <c r="T27" s="38">
        <f t="shared" si="1"/>
        <v>120</v>
      </c>
      <c r="U27" s="31">
        <v>60</v>
      </c>
      <c r="V27" s="31">
        <v>60</v>
      </c>
      <c r="W27" s="8" t="s">
        <v>53</v>
      </c>
      <c r="X27" s="31"/>
      <c r="Y27" s="31">
        <f t="shared" si="2"/>
        <v>6</v>
      </c>
      <c r="Z27" s="31">
        <v>3</v>
      </c>
      <c r="AA27" s="31">
        <v>3</v>
      </c>
      <c r="AB27" s="5" t="s">
        <v>54</v>
      </c>
      <c r="AC27" s="95"/>
      <c r="AD27" s="95">
        <v>1</v>
      </c>
      <c r="AE27" s="95"/>
      <c r="AF27" s="95"/>
      <c r="AG27" s="95"/>
      <c r="AH27" s="95"/>
      <c r="AI27" s="95"/>
      <c r="AJ27" s="95"/>
      <c r="AK27" s="96"/>
    </row>
    <row r="28" spans="1:50" s="7" customFormat="1" ht="48" customHeight="1" x14ac:dyDescent="0.25">
      <c r="A28" s="192"/>
      <c r="B28" s="176"/>
      <c r="C28" s="42"/>
      <c r="D28" s="42"/>
      <c r="E28" s="42"/>
      <c r="F28" s="42"/>
      <c r="G28" s="42"/>
      <c r="H28" s="42"/>
      <c r="I28" s="42"/>
      <c r="J28" s="42"/>
      <c r="K28" s="40"/>
      <c r="L28" s="40"/>
      <c r="M28" s="40"/>
      <c r="N28" s="16"/>
      <c r="O28" s="40"/>
      <c r="P28" s="40"/>
      <c r="Q28" s="40"/>
      <c r="R28" s="8"/>
      <c r="S28" s="41"/>
      <c r="T28" s="38">
        <f t="shared" si="1"/>
        <v>203.2</v>
      </c>
      <c r="U28" s="31">
        <v>101.6</v>
      </c>
      <c r="V28" s="31">
        <v>101.6</v>
      </c>
      <c r="W28" s="8" t="s">
        <v>55</v>
      </c>
      <c r="X28" s="31"/>
      <c r="Y28" s="31">
        <f t="shared" si="2"/>
        <v>191.96850000000001</v>
      </c>
      <c r="Z28" s="31">
        <f>54+41.984</f>
        <v>95.984000000000009</v>
      </c>
      <c r="AA28" s="31">
        <f>54+41.9845</f>
        <v>95.984499999999997</v>
      </c>
      <c r="AB28" s="5" t="s">
        <v>56</v>
      </c>
      <c r="AC28" s="95">
        <v>1</v>
      </c>
      <c r="AD28" s="95"/>
      <c r="AE28" s="95"/>
      <c r="AF28" s="95"/>
      <c r="AG28" s="95"/>
      <c r="AH28" s="95"/>
      <c r="AI28" s="95"/>
      <c r="AJ28" s="95"/>
      <c r="AK28" s="96"/>
    </row>
    <row r="29" spans="1:50" s="7" customFormat="1" ht="38.25" customHeight="1" x14ac:dyDescent="0.25">
      <c r="A29" s="192"/>
      <c r="B29" s="176"/>
      <c r="C29" s="42"/>
      <c r="D29" s="42"/>
      <c r="E29" s="42"/>
      <c r="F29" s="42"/>
      <c r="G29" s="42"/>
      <c r="H29" s="42"/>
      <c r="I29" s="42"/>
      <c r="J29" s="42"/>
      <c r="K29" s="40"/>
      <c r="L29" s="40"/>
      <c r="M29" s="40"/>
      <c r="N29" s="16"/>
      <c r="O29" s="40"/>
      <c r="P29" s="40"/>
      <c r="Q29" s="40"/>
      <c r="R29" s="8"/>
      <c r="S29" s="41"/>
      <c r="T29" s="38">
        <f t="shared" si="1"/>
        <v>12.888</v>
      </c>
      <c r="U29" s="31"/>
      <c r="V29" s="31">
        <v>12.888</v>
      </c>
      <c r="W29" s="8" t="s">
        <v>57</v>
      </c>
      <c r="X29" s="31" t="s">
        <v>58</v>
      </c>
      <c r="Y29" s="31">
        <f t="shared" si="2"/>
        <v>25.776</v>
      </c>
      <c r="Z29" s="31">
        <v>12.888</v>
      </c>
      <c r="AA29" s="31">
        <v>12.888</v>
      </c>
      <c r="AB29" s="5" t="s">
        <v>57</v>
      </c>
      <c r="AC29" s="95"/>
      <c r="AD29" s="95">
        <v>1</v>
      </c>
      <c r="AE29" s="95"/>
      <c r="AF29" s="95"/>
      <c r="AG29" s="95"/>
      <c r="AH29" s="95"/>
      <c r="AI29" s="95"/>
      <c r="AJ29" s="95"/>
      <c r="AK29" s="96"/>
    </row>
    <row r="30" spans="1:50" s="7" customFormat="1" ht="34.5" customHeight="1" x14ac:dyDescent="0.25">
      <c r="A30" s="192"/>
      <c r="B30" s="176"/>
      <c r="C30" s="42"/>
      <c r="D30" s="42"/>
      <c r="E30" s="42"/>
      <c r="F30" s="42"/>
      <c r="G30" s="42"/>
      <c r="H30" s="42"/>
      <c r="I30" s="42"/>
      <c r="J30" s="42"/>
      <c r="K30" s="40"/>
      <c r="L30" s="40"/>
      <c r="M30" s="40"/>
      <c r="N30" s="16"/>
      <c r="O30" s="40"/>
      <c r="P30" s="40"/>
      <c r="Q30" s="40"/>
      <c r="R30" s="8"/>
      <c r="S30" s="41"/>
      <c r="T30" s="38">
        <f t="shared" si="1"/>
        <v>12.888</v>
      </c>
      <c r="U30" s="31"/>
      <c r="V30" s="31">
        <v>12.888</v>
      </c>
      <c r="W30" s="8" t="s">
        <v>59</v>
      </c>
      <c r="X30" s="31" t="s">
        <v>60</v>
      </c>
      <c r="Y30" s="31">
        <f t="shared" si="2"/>
        <v>25.776</v>
      </c>
      <c r="Z30" s="31">
        <v>12.888</v>
      </c>
      <c r="AA30" s="31">
        <v>12.888</v>
      </c>
      <c r="AB30" s="5" t="s">
        <v>59</v>
      </c>
      <c r="AC30" s="95"/>
      <c r="AD30" s="95"/>
      <c r="AE30" s="95"/>
      <c r="AF30" s="95"/>
      <c r="AG30" s="95"/>
      <c r="AH30" s="95"/>
      <c r="AI30" s="95"/>
      <c r="AJ30" s="95"/>
      <c r="AK30" s="96"/>
    </row>
    <row r="31" spans="1:50" s="7" customFormat="1" ht="34.5" customHeight="1" thickBot="1" x14ac:dyDescent="0.3">
      <c r="A31" s="193"/>
      <c r="B31" s="177"/>
      <c r="C31" s="101"/>
      <c r="D31" s="101"/>
      <c r="E31" s="101"/>
      <c r="F31" s="101"/>
      <c r="G31" s="101"/>
      <c r="H31" s="101"/>
      <c r="I31" s="101"/>
      <c r="J31" s="101"/>
      <c r="K31" s="102">
        <f>L31+M31</f>
        <v>240</v>
      </c>
      <c r="L31" s="102">
        <v>120</v>
      </c>
      <c r="M31" s="102">
        <v>120</v>
      </c>
      <c r="N31" s="103" t="s">
        <v>61</v>
      </c>
      <c r="O31" s="102">
        <f>P31+Q31</f>
        <v>6</v>
      </c>
      <c r="P31" s="102">
        <v>3</v>
      </c>
      <c r="Q31" s="102">
        <v>3</v>
      </c>
      <c r="R31" s="104" t="s">
        <v>39</v>
      </c>
      <c r="S31" s="105" t="s">
        <v>23</v>
      </c>
      <c r="T31" s="106">
        <f t="shared" si="1"/>
        <v>5.9080000000000004</v>
      </c>
      <c r="U31" s="100">
        <v>2.9540000000000002</v>
      </c>
      <c r="V31" s="100">
        <v>2.9540000000000002</v>
      </c>
      <c r="W31" s="13" t="s">
        <v>62</v>
      </c>
      <c r="X31" s="100"/>
      <c r="Y31" s="100"/>
      <c r="Z31" s="100"/>
      <c r="AA31" s="100"/>
      <c r="AB31" s="18"/>
      <c r="AC31" s="95"/>
      <c r="AD31" s="95"/>
      <c r="AE31" s="95"/>
      <c r="AF31" s="95"/>
      <c r="AG31" s="95"/>
      <c r="AH31" s="95"/>
      <c r="AI31" s="95"/>
      <c r="AJ31" s="95"/>
      <c r="AK31" s="96"/>
    </row>
    <row r="32" spans="1:50" s="145" customFormat="1" ht="33" customHeight="1" x14ac:dyDescent="0.25">
      <c r="A32" s="170">
        <v>3</v>
      </c>
      <c r="B32" s="168" t="s">
        <v>217</v>
      </c>
      <c r="C32" s="78"/>
      <c r="D32" s="78"/>
      <c r="E32" s="78"/>
      <c r="F32" s="78"/>
      <c r="G32" s="78">
        <f>G35</f>
        <v>48.6</v>
      </c>
      <c r="H32" s="78">
        <f>H35</f>
        <v>12.25</v>
      </c>
      <c r="I32" s="78">
        <f>I35</f>
        <v>12.25</v>
      </c>
      <c r="J32" s="78"/>
      <c r="K32" s="78"/>
      <c r="L32" s="78"/>
      <c r="M32" s="78"/>
      <c r="N32" s="14"/>
      <c r="O32" s="78">
        <f>O35</f>
        <v>60</v>
      </c>
      <c r="P32" s="78">
        <f>P35</f>
        <v>30</v>
      </c>
      <c r="Q32" s="78">
        <f>Q35</f>
        <v>30</v>
      </c>
      <c r="R32" s="14"/>
      <c r="S32" s="142"/>
      <c r="T32" s="68">
        <f>T35</f>
        <v>150</v>
      </c>
      <c r="U32" s="59">
        <f>U35</f>
        <v>75</v>
      </c>
      <c r="V32" s="59">
        <f>V35</f>
        <v>75</v>
      </c>
      <c r="W32" s="14"/>
      <c r="X32" s="59"/>
      <c r="Y32" s="59">
        <f>Y35+Y33+Y34</f>
        <v>215.49</v>
      </c>
      <c r="Z32" s="59">
        <f>Z35+Z33+Z34</f>
        <v>107.745</v>
      </c>
      <c r="AA32" s="59">
        <f>AA35+AA33+AA34</f>
        <v>107.745</v>
      </c>
      <c r="AB32" s="21" t="s">
        <v>203</v>
      </c>
      <c r="AC32" s="143"/>
      <c r="AD32" s="143"/>
      <c r="AE32" s="143"/>
      <c r="AF32" s="143"/>
      <c r="AG32" s="143"/>
      <c r="AH32" s="143"/>
      <c r="AI32" s="143"/>
      <c r="AJ32" s="143"/>
      <c r="AK32" s="144"/>
    </row>
    <row r="33" spans="1:37" s="10" customFormat="1" x14ac:dyDescent="0.25">
      <c r="A33" s="174"/>
      <c r="B33" s="176"/>
      <c r="C33" s="42"/>
      <c r="D33" s="42"/>
      <c r="E33" s="42"/>
      <c r="F33" s="42"/>
      <c r="G33" s="42"/>
      <c r="H33" s="42"/>
      <c r="I33" s="42"/>
      <c r="J33" s="42"/>
      <c r="K33" s="43"/>
      <c r="L33" s="43"/>
      <c r="M33" s="43"/>
      <c r="N33" s="12"/>
      <c r="O33" s="43"/>
      <c r="P33" s="43"/>
      <c r="Q33" s="43"/>
      <c r="R33" s="12"/>
      <c r="S33" s="44"/>
      <c r="T33" s="33"/>
      <c r="U33" s="26"/>
      <c r="V33" s="26"/>
      <c r="W33" s="12"/>
      <c r="X33" s="26"/>
      <c r="Y33" s="31">
        <f>Z33+AA33</f>
        <v>50.49</v>
      </c>
      <c r="Z33" s="31">
        <v>25.245000000000001</v>
      </c>
      <c r="AA33" s="31">
        <v>25.245000000000001</v>
      </c>
      <c r="AB33" s="17" t="s">
        <v>63</v>
      </c>
      <c r="AC33" s="97"/>
      <c r="AD33" s="97"/>
      <c r="AE33" s="97"/>
      <c r="AF33" s="97"/>
      <c r="AG33" s="95">
        <v>1</v>
      </c>
      <c r="AH33" s="97"/>
      <c r="AI33" s="97"/>
      <c r="AJ33" s="97"/>
      <c r="AK33" s="98"/>
    </row>
    <row r="34" spans="1:37" s="10" customFormat="1" ht="47.25" x14ac:dyDescent="0.25">
      <c r="A34" s="174"/>
      <c r="B34" s="176"/>
      <c r="C34" s="42"/>
      <c r="D34" s="42"/>
      <c r="E34" s="42"/>
      <c r="F34" s="42"/>
      <c r="G34" s="42"/>
      <c r="H34" s="42"/>
      <c r="I34" s="42"/>
      <c r="J34" s="42"/>
      <c r="K34" s="43"/>
      <c r="L34" s="43"/>
      <c r="M34" s="43"/>
      <c r="N34" s="12"/>
      <c r="O34" s="43"/>
      <c r="P34" s="43"/>
      <c r="Q34" s="43"/>
      <c r="R34" s="12"/>
      <c r="S34" s="44"/>
      <c r="T34" s="33"/>
      <c r="U34" s="26"/>
      <c r="V34" s="26"/>
      <c r="W34" s="12"/>
      <c r="X34" s="26"/>
      <c r="Y34" s="31">
        <f>Z34+AA34</f>
        <v>15</v>
      </c>
      <c r="Z34" s="31">
        <v>7.5</v>
      </c>
      <c r="AA34" s="31">
        <v>7.5</v>
      </c>
      <c r="AB34" s="5" t="s">
        <v>64</v>
      </c>
      <c r="AC34" s="97">
        <v>1</v>
      </c>
      <c r="AD34" s="97"/>
      <c r="AE34" s="97"/>
      <c r="AF34" s="97"/>
      <c r="AG34" s="95"/>
      <c r="AH34" s="97"/>
      <c r="AI34" s="97"/>
      <c r="AJ34" s="97"/>
      <c r="AK34" s="98"/>
    </row>
    <row r="35" spans="1:37" s="7" customFormat="1" ht="48" customHeight="1" thickBot="1" x14ac:dyDescent="0.3">
      <c r="A35" s="175"/>
      <c r="B35" s="177"/>
      <c r="C35" s="101"/>
      <c r="D35" s="101"/>
      <c r="E35" s="101"/>
      <c r="F35" s="101"/>
      <c r="G35" s="107">
        <v>48.6</v>
      </c>
      <c r="H35" s="107">
        <v>12.25</v>
      </c>
      <c r="I35" s="107">
        <v>12.25</v>
      </c>
      <c r="J35" s="103" t="s">
        <v>65</v>
      </c>
      <c r="K35" s="102"/>
      <c r="L35" s="102"/>
      <c r="M35" s="102"/>
      <c r="N35" s="103"/>
      <c r="O35" s="102">
        <f>P35+Q35</f>
        <v>60</v>
      </c>
      <c r="P35" s="102">
        <v>30</v>
      </c>
      <c r="Q35" s="102">
        <v>30</v>
      </c>
      <c r="R35" s="103" t="s">
        <v>66</v>
      </c>
      <c r="S35" s="104" t="s">
        <v>67</v>
      </c>
      <c r="T35" s="106">
        <f>U35+V35</f>
        <v>150</v>
      </c>
      <c r="U35" s="100">
        <v>75</v>
      </c>
      <c r="V35" s="100">
        <v>75</v>
      </c>
      <c r="W35" s="103" t="s">
        <v>68</v>
      </c>
      <c r="X35" s="103" t="s">
        <v>69</v>
      </c>
      <c r="Y35" s="100">
        <f>Z35+AA35</f>
        <v>150</v>
      </c>
      <c r="Z35" s="100">
        <v>75</v>
      </c>
      <c r="AA35" s="100">
        <v>75</v>
      </c>
      <c r="AB35" s="23" t="s">
        <v>68</v>
      </c>
      <c r="AC35" s="95"/>
      <c r="AD35" s="95"/>
      <c r="AE35" s="95"/>
      <c r="AF35" s="95"/>
      <c r="AG35" s="95">
        <v>1</v>
      </c>
      <c r="AH35" s="95"/>
      <c r="AI35" s="95"/>
      <c r="AJ35" s="95"/>
      <c r="AK35" s="96"/>
    </row>
    <row r="36" spans="1:37" s="7" customFormat="1" ht="24.75" customHeight="1" x14ac:dyDescent="0.25">
      <c r="A36" s="170">
        <v>4</v>
      </c>
      <c r="B36" s="168" t="s">
        <v>216</v>
      </c>
      <c r="C36" s="77"/>
      <c r="D36" s="77"/>
      <c r="E36" s="77"/>
      <c r="F36" s="77"/>
      <c r="G36" s="150"/>
      <c r="H36" s="150"/>
      <c r="I36" s="150"/>
      <c r="J36" s="151"/>
      <c r="K36" s="152"/>
      <c r="L36" s="152"/>
      <c r="M36" s="152"/>
      <c r="N36" s="151"/>
      <c r="O36" s="152"/>
      <c r="P36" s="152"/>
      <c r="Q36" s="152"/>
      <c r="R36" s="151"/>
      <c r="S36" s="153"/>
      <c r="T36" s="154"/>
      <c r="U36" s="82"/>
      <c r="V36" s="82"/>
      <c r="W36" s="83"/>
      <c r="X36" s="82"/>
      <c r="Y36" s="82">
        <f>Y37</f>
        <v>200</v>
      </c>
      <c r="Z36" s="82">
        <f>Z37</f>
        <v>100</v>
      </c>
      <c r="AA36" s="82">
        <f>AA37</f>
        <v>100</v>
      </c>
      <c r="AB36" s="21" t="s">
        <v>203</v>
      </c>
      <c r="AC36" s="95">
        <v>1</v>
      </c>
      <c r="AD36" s="95"/>
      <c r="AE36" s="95"/>
      <c r="AF36" s="95"/>
      <c r="AG36" s="95"/>
      <c r="AH36" s="95"/>
      <c r="AI36" s="95"/>
      <c r="AJ36" s="95"/>
      <c r="AK36" s="96"/>
    </row>
    <row r="37" spans="1:37" s="7" customFormat="1" ht="55.5" customHeight="1" thickBot="1" x14ac:dyDescent="0.3">
      <c r="A37" s="171"/>
      <c r="B37" s="169"/>
      <c r="C37" s="71"/>
      <c r="D37" s="71"/>
      <c r="E37" s="71"/>
      <c r="F37" s="71"/>
      <c r="G37" s="80"/>
      <c r="H37" s="80"/>
      <c r="I37" s="80"/>
      <c r="J37" s="73"/>
      <c r="K37" s="72"/>
      <c r="L37" s="72"/>
      <c r="M37" s="72"/>
      <c r="N37" s="73"/>
      <c r="O37" s="72"/>
      <c r="P37" s="72"/>
      <c r="Q37" s="72"/>
      <c r="R37" s="73"/>
      <c r="S37" s="74"/>
      <c r="T37" s="76"/>
      <c r="U37" s="60"/>
      <c r="V37" s="60"/>
      <c r="W37" s="20"/>
      <c r="X37" s="60"/>
      <c r="Y37" s="60">
        <f>Z37+AA37</f>
        <v>200</v>
      </c>
      <c r="Z37" s="60">
        <v>100</v>
      </c>
      <c r="AA37" s="60">
        <v>100</v>
      </c>
      <c r="AB37" s="9" t="s">
        <v>70</v>
      </c>
      <c r="AC37" s="95"/>
      <c r="AD37" s="95"/>
      <c r="AE37" s="95"/>
      <c r="AF37" s="95"/>
      <c r="AG37" s="95"/>
      <c r="AH37" s="95"/>
      <c r="AI37" s="95"/>
      <c r="AJ37" s="95"/>
      <c r="AK37" s="96"/>
    </row>
    <row r="38" spans="1:37" s="10" customFormat="1" ht="18" customHeight="1" x14ac:dyDescent="0.25">
      <c r="A38" s="183">
        <v>5</v>
      </c>
      <c r="B38" s="184" t="s">
        <v>215</v>
      </c>
      <c r="C38" s="61"/>
      <c r="D38" s="61"/>
      <c r="E38" s="61"/>
      <c r="F38" s="61"/>
      <c r="G38" s="61"/>
      <c r="H38" s="61"/>
      <c r="I38" s="61"/>
      <c r="J38" s="56"/>
      <c r="K38" s="62"/>
      <c r="L38" s="62"/>
      <c r="M38" s="62"/>
      <c r="N38" s="56"/>
      <c r="O38" s="62">
        <f>Q38+P38</f>
        <v>296.07</v>
      </c>
      <c r="P38" s="62">
        <f>P39+P40+P41</f>
        <v>148.035</v>
      </c>
      <c r="Q38" s="62">
        <f>Q39+Q40+Q41</f>
        <v>148.035</v>
      </c>
      <c r="R38" s="56"/>
      <c r="S38" s="63"/>
      <c r="T38" s="55">
        <f>SUM(T39:T41)</f>
        <v>154</v>
      </c>
      <c r="U38" s="58">
        <f>SUM(U39:U41)</f>
        <v>77</v>
      </c>
      <c r="V38" s="58">
        <f>SUM(V39:V41)</f>
        <v>77</v>
      </c>
      <c r="W38" s="56"/>
      <c r="X38" s="58"/>
      <c r="Y38" s="58">
        <f>SUM(Y39:Y41)</f>
        <v>0</v>
      </c>
      <c r="Z38" s="58">
        <f>SUM(Z39:Z41)</f>
        <v>0</v>
      </c>
      <c r="AA38" s="58">
        <f>SUM(AA39:AA41)</f>
        <v>0</v>
      </c>
      <c r="AB38" s="3" t="s">
        <v>203</v>
      </c>
      <c r="AC38" s="97"/>
      <c r="AD38" s="97"/>
      <c r="AE38" s="97"/>
      <c r="AF38" s="97"/>
      <c r="AG38" s="97"/>
      <c r="AH38" s="97"/>
      <c r="AI38" s="97"/>
      <c r="AJ38" s="97"/>
      <c r="AK38" s="98"/>
    </row>
    <row r="39" spans="1:37" s="7" customFormat="1" ht="16.5" customHeight="1" x14ac:dyDescent="0.25">
      <c r="A39" s="174"/>
      <c r="B39" s="176"/>
      <c r="C39" s="42"/>
      <c r="D39" s="42"/>
      <c r="E39" s="42"/>
      <c r="F39" s="42"/>
      <c r="G39" s="39"/>
      <c r="H39" s="39"/>
      <c r="I39" s="39"/>
      <c r="J39" s="16"/>
      <c r="K39" s="40"/>
      <c r="L39" s="40"/>
      <c r="M39" s="40"/>
      <c r="N39" s="16"/>
      <c r="O39" s="40">
        <f>P39+Q39</f>
        <v>42</v>
      </c>
      <c r="P39" s="40">
        <v>21</v>
      </c>
      <c r="Q39" s="40">
        <v>21</v>
      </c>
      <c r="R39" s="8" t="s">
        <v>71</v>
      </c>
      <c r="S39" s="41" t="s">
        <v>23</v>
      </c>
      <c r="T39" s="38">
        <f>U39+V39</f>
        <v>154</v>
      </c>
      <c r="U39" s="31">
        <v>77</v>
      </c>
      <c r="V39" s="31">
        <v>77</v>
      </c>
      <c r="W39" s="8" t="s">
        <v>72</v>
      </c>
      <c r="X39" s="31" t="s">
        <v>73</v>
      </c>
      <c r="Y39" s="31">
        <f>Z39+AA39</f>
        <v>0</v>
      </c>
      <c r="Z39" s="31"/>
      <c r="AA39" s="31"/>
      <c r="AB39" s="5"/>
      <c r="AC39" s="95"/>
      <c r="AD39" s="95"/>
      <c r="AE39" s="95"/>
      <c r="AF39" s="95"/>
      <c r="AG39" s="95"/>
      <c r="AH39" s="95"/>
      <c r="AI39" s="95"/>
      <c r="AJ39" s="95"/>
      <c r="AK39" s="96"/>
    </row>
    <row r="40" spans="1:37" s="7" customFormat="1" ht="16.5" customHeight="1" x14ac:dyDescent="0.25">
      <c r="A40" s="174"/>
      <c r="B40" s="176"/>
      <c r="C40" s="42"/>
      <c r="D40" s="42"/>
      <c r="E40" s="42"/>
      <c r="F40" s="42"/>
      <c r="G40" s="39"/>
      <c r="H40" s="39"/>
      <c r="I40" s="39"/>
      <c r="J40" s="16"/>
      <c r="K40" s="40"/>
      <c r="L40" s="40"/>
      <c r="M40" s="40"/>
      <c r="N40" s="16"/>
      <c r="O40" s="40">
        <f>P40+Q40</f>
        <v>108.07</v>
      </c>
      <c r="P40" s="40">
        <v>54.034999999999997</v>
      </c>
      <c r="Q40" s="40">
        <v>54.034999999999997</v>
      </c>
      <c r="R40" s="8" t="s">
        <v>74</v>
      </c>
      <c r="S40" s="41" t="s">
        <v>23</v>
      </c>
      <c r="T40" s="38">
        <f>U40+V40</f>
        <v>0</v>
      </c>
      <c r="U40" s="31"/>
      <c r="V40" s="31"/>
      <c r="W40" s="8"/>
      <c r="X40" s="31"/>
      <c r="Y40" s="31">
        <f>Z40+AA40</f>
        <v>0</v>
      </c>
      <c r="Z40" s="31"/>
      <c r="AA40" s="31"/>
      <c r="AB40" s="5"/>
      <c r="AC40" s="95"/>
      <c r="AD40" s="95"/>
      <c r="AE40" s="95"/>
      <c r="AF40" s="95"/>
      <c r="AG40" s="95"/>
      <c r="AH40" s="95"/>
      <c r="AI40" s="95"/>
      <c r="AJ40" s="95"/>
      <c r="AK40" s="96"/>
    </row>
    <row r="41" spans="1:37" s="7" customFormat="1" ht="16.5" customHeight="1" thickBot="1" x14ac:dyDescent="0.3">
      <c r="A41" s="175"/>
      <c r="B41" s="177"/>
      <c r="C41" s="101"/>
      <c r="D41" s="101"/>
      <c r="E41" s="101"/>
      <c r="F41" s="101"/>
      <c r="G41" s="107"/>
      <c r="H41" s="107"/>
      <c r="I41" s="107"/>
      <c r="J41" s="103"/>
      <c r="K41" s="102"/>
      <c r="L41" s="102"/>
      <c r="M41" s="102"/>
      <c r="N41" s="103"/>
      <c r="O41" s="102">
        <f>P41+Q41</f>
        <v>146</v>
      </c>
      <c r="P41" s="102">
        <v>73</v>
      </c>
      <c r="Q41" s="102">
        <v>73</v>
      </c>
      <c r="R41" s="13" t="s">
        <v>75</v>
      </c>
      <c r="S41" s="105" t="s">
        <v>23</v>
      </c>
      <c r="T41" s="106">
        <f>U41+V41</f>
        <v>0</v>
      </c>
      <c r="U41" s="100"/>
      <c r="V41" s="100"/>
      <c r="W41" s="13"/>
      <c r="X41" s="100"/>
      <c r="Y41" s="100">
        <f>Z41+AA41</f>
        <v>0</v>
      </c>
      <c r="Z41" s="100"/>
      <c r="AA41" s="100"/>
      <c r="AB41" s="18"/>
      <c r="AC41" s="95"/>
      <c r="AD41" s="95"/>
      <c r="AE41" s="95"/>
      <c r="AF41" s="95"/>
      <c r="AG41" s="95"/>
      <c r="AH41" s="95"/>
      <c r="AI41" s="95"/>
      <c r="AJ41" s="95"/>
      <c r="AK41" s="96"/>
    </row>
    <row r="42" spans="1:37" s="7" customFormat="1" x14ac:dyDescent="0.25">
      <c r="A42" s="170">
        <v>6</v>
      </c>
      <c r="B42" s="168" t="s">
        <v>214</v>
      </c>
      <c r="C42" s="77"/>
      <c r="D42" s="77"/>
      <c r="E42" s="77"/>
      <c r="F42" s="77"/>
      <c r="G42" s="77"/>
      <c r="H42" s="77"/>
      <c r="I42" s="77"/>
      <c r="J42" s="77"/>
      <c r="K42" s="78">
        <f>SUM(K43:K66)</f>
        <v>304.60000000000002</v>
      </c>
      <c r="L42" s="78">
        <f>SUM(L43:L66)</f>
        <v>152.30000000000001</v>
      </c>
      <c r="M42" s="78">
        <f>SUM(M43:M66)</f>
        <v>152.30000000000001</v>
      </c>
      <c r="N42" s="14"/>
      <c r="O42" s="78">
        <f>SUM(O43:O60)</f>
        <v>640</v>
      </c>
      <c r="P42" s="78">
        <f>P43+P60</f>
        <v>200</v>
      </c>
      <c r="Q42" s="78">
        <f>Q43+Q60</f>
        <v>200</v>
      </c>
      <c r="R42" s="14"/>
      <c r="S42" s="81"/>
      <c r="T42" s="68">
        <f>SUM(T43:T60)</f>
        <v>2412.1999999999998</v>
      </c>
      <c r="U42" s="59">
        <f>SUM(U43:U60)</f>
        <v>1256.5</v>
      </c>
      <c r="V42" s="59">
        <f>SUM(V43:V60)</f>
        <v>1155.7</v>
      </c>
      <c r="W42" s="14"/>
      <c r="X42" s="82"/>
      <c r="Y42" s="59">
        <f>SUM(Y43:Y60)</f>
        <v>998.44371000000001</v>
      </c>
      <c r="Z42" s="59">
        <f>SUM(Z43:Z60)</f>
        <v>502.90271000000001</v>
      </c>
      <c r="AA42" s="59">
        <f>SUM(AA43:AA60)</f>
        <v>495.541</v>
      </c>
      <c r="AB42" s="21" t="s">
        <v>203</v>
      </c>
      <c r="AC42" s="95"/>
      <c r="AD42" s="95"/>
      <c r="AE42" s="95"/>
      <c r="AF42" s="95"/>
      <c r="AG42" s="95"/>
      <c r="AH42" s="95"/>
      <c r="AI42" s="95"/>
      <c r="AJ42" s="95"/>
      <c r="AK42" s="96"/>
    </row>
    <row r="43" spans="1:37" s="7" customFormat="1" ht="51.75" customHeight="1" x14ac:dyDescent="0.25">
      <c r="A43" s="174"/>
      <c r="B43" s="176"/>
      <c r="C43" s="42"/>
      <c r="D43" s="42"/>
      <c r="E43" s="42"/>
      <c r="F43" s="42"/>
      <c r="G43" s="42"/>
      <c r="H43" s="42"/>
      <c r="I43" s="42"/>
      <c r="J43" s="42"/>
      <c r="K43" s="40">
        <f>L43+M43</f>
        <v>114</v>
      </c>
      <c r="L43" s="40">
        <v>57</v>
      </c>
      <c r="M43" s="40">
        <v>57</v>
      </c>
      <c r="N43" s="185" t="s">
        <v>76</v>
      </c>
      <c r="O43" s="40">
        <f>P43+Q43</f>
        <v>160</v>
      </c>
      <c r="P43" s="40">
        <v>80</v>
      </c>
      <c r="Q43" s="40">
        <v>80</v>
      </c>
      <c r="R43" s="8" t="s">
        <v>77</v>
      </c>
      <c r="S43" s="41" t="s">
        <v>23</v>
      </c>
      <c r="T43" s="38">
        <f t="shared" ref="T43:T60" si="3">U43+V43</f>
        <v>50</v>
      </c>
      <c r="U43" s="31">
        <v>25</v>
      </c>
      <c r="V43" s="31">
        <v>25</v>
      </c>
      <c r="W43" s="15" t="s">
        <v>78</v>
      </c>
      <c r="X43" s="31"/>
      <c r="Y43" s="31">
        <f t="shared" ref="Y43:Y59" si="4">Z43+AA43</f>
        <v>100</v>
      </c>
      <c r="Z43" s="31">
        <v>50</v>
      </c>
      <c r="AA43" s="45">
        <v>50</v>
      </c>
      <c r="AB43" s="5" t="s">
        <v>79</v>
      </c>
      <c r="AC43" s="95">
        <v>1</v>
      </c>
      <c r="AD43" s="95"/>
      <c r="AE43" s="95"/>
      <c r="AF43" s="95"/>
      <c r="AG43" s="95"/>
      <c r="AH43" s="95"/>
      <c r="AI43" s="95"/>
      <c r="AJ43" s="95"/>
      <c r="AK43" s="96"/>
    </row>
    <row r="44" spans="1:37" s="7" customFormat="1" ht="51.75" customHeight="1" x14ac:dyDescent="0.25">
      <c r="A44" s="174"/>
      <c r="B44" s="176"/>
      <c r="C44" s="42"/>
      <c r="D44" s="42"/>
      <c r="E44" s="42"/>
      <c r="F44" s="42"/>
      <c r="G44" s="42"/>
      <c r="H44" s="42"/>
      <c r="I44" s="42"/>
      <c r="J44" s="42"/>
      <c r="K44" s="40"/>
      <c r="L44" s="40"/>
      <c r="M44" s="40"/>
      <c r="N44" s="185"/>
      <c r="O44" s="40"/>
      <c r="P44" s="40"/>
      <c r="Q44" s="40"/>
      <c r="R44" s="8"/>
      <c r="S44" s="41"/>
      <c r="T44" s="38">
        <f t="shared" si="3"/>
        <v>310</v>
      </c>
      <c r="U44" s="31">
        <v>155</v>
      </c>
      <c r="V44" s="31">
        <f>5+150</f>
        <v>155</v>
      </c>
      <c r="W44" s="8" t="s">
        <v>80</v>
      </c>
      <c r="X44" s="31" t="s">
        <v>81</v>
      </c>
      <c r="Y44" s="31">
        <f t="shared" si="4"/>
        <v>246.80199999999999</v>
      </c>
      <c r="Z44" s="31">
        <v>123.401</v>
      </c>
      <c r="AA44" s="45">
        <v>123.401</v>
      </c>
      <c r="AB44" s="5" t="s">
        <v>80</v>
      </c>
      <c r="AC44" s="95">
        <v>1</v>
      </c>
      <c r="AD44" s="95"/>
      <c r="AE44" s="95"/>
      <c r="AF44" s="95"/>
      <c r="AG44" s="95"/>
      <c r="AH44" s="95"/>
      <c r="AI44" s="95"/>
      <c r="AJ44" s="95"/>
      <c r="AK44" s="96"/>
    </row>
    <row r="45" spans="1:37" s="7" customFormat="1" ht="20.25" customHeight="1" x14ac:dyDescent="0.25">
      <c r="A45" s="174"/>
      <c r="B45" s="176"/>
      <c r="C45" s="42"/>
      <c r="D45" s="42"/>
      <c r="E45" s="42"/>
      <c r="F45" s="42"/>
      <c r="G45" s="42"/>
      <c r="H45" s="42"/>
      <c r="I45" s="42"/>
      <c r="J45" s="42"/>
      <c r="K45" s="40"/>
      <c r="L45" s="40"/>
      <c r="M45" s="40"/>
      <c r="N45" s="185"/>
      <c r="O45" s="40"/>
      <c r="P45" s="40"/>
      <c r="Q45" s="40"/>
      <c r="R45" s="8"/>
      <c r="S45" s="41"/>
      <c r="T45" s="38">
        <f t="shared" si="3"/>
        <v>30</v>
      </c>
      <c r="U45" s="31">
        <v>15</v>
      </c>
      <c r="V45" s="31">
        <v>15</v>
      </c>
      <c r="W45" s="16" t="s">
        <v>82</v>
      </c>
      <c r="X45" s="31"/>
      <c r="Y45" s="31">
        <f t="shared" si="4"/>
        <v>6</v>
      </c>
      <c r="Z45" s="31">
        <v>3</v>
      </c>
      <c r="AA45" s="45">
        <v>3</v>
      </c>
      <c r="AB45" s="17" t="s">
        <v>83</v>
      </c>
      <c r="AC45" s="95"/>
      <c r="AD45" s="95">
        <v>1</v>
      </c>
      <c r="AE45" s="95"/>
      <c r="AF45" s="95"/>
      <c r="AG45" s="95"/>
      <c r="AH45" s="95"/>
      <c r="AI45" s="95"/>
      <c r="AJ45" s="95"/>
      <c r="AK45" s="178" t="s">
        <v>84</v>
      </c>
    </row>
    <row r="46" spans="1:37" s="7" customFormat="1" ht="20.25" customHeight="1" x14ac:dyDescent="0.25">
      <c r="A46" s="174"/>
      <c r="B46" s="176"/>
      <c r="C46" s="42"/>
      <c r="D46" s="42"/>
      <c r="E46" s="42"/>
      <c r="F46" s="42"/>
      <c r="G46" s="42"/>
      <c r="H46" s="42"/>
      <c r="I46" s="42"/>
      <c r="J46" s="42"/>
      <c r="K46" s="40"/>
      <c r="L46" s="40"/>
      <c r="M46" s="40"/>
      <c r="N46" s="185"/>
      <c r="O46" s="40"/>
      <c r="P46" s="40"/>
      <c r="Q46" s="40"/>
      <c r="R46" s="8"/>
      <c r="S46" s="41"/>
      <c r="T46" s="38">
        <f t="shared" si="3"/>
        <v>396</v>
      </c>
      <c r="U46" s="31">
        <v>198</v>
      </c>
      <c r="V46" s="31">
        <v>198</v>
      </c>
      <c r="W46" s="8" t="s">
        <v>85</v>
      </c>
      <c r="X46" s="31"/>
      <c r="Y46" s="31">
        <f t="shared" si="4"/>
        <v>10</v>
      </c>
      <c r="Z46" s="31">
        <v>5</v>
      </c>
      <c r="AA46" s="45">
        <v>5</v>
      </c>
      <c r="AB46" s="17" t="s">
        <v>86</v>
      </c>
      <c r="AC46" s="95"/>
      <c r="AD46" s="95">
        <v>1</v>
      </c>
      <c r="AE46" s="95"/>
      <c r="AF46" s="95"/>
      <c r="AG46" s="95"/>
      <c r="AH46" s="95"/>
      <c r="AI46" s="95"/>
      <c r="AJ46" s="95"/>
      <c r="AK46" s="178"/>
    </row>
    <row r="47" spans="1:37" s="7" customFormat="1" ht="34.5" customHeight="1" x14ac:dyDescent="0.25">
      <c r="A47" s="174"/>
      <c r="B47" s="176"/>
      <c r="C47" s="42"/>
      <c r="D47" s="42"/>
      <c r="E47" s="42"/>
      <c r="F47" s="42"/>
      <c r="G47" s="42"/>
      <c r="H47" s="42"/>
      <c r="I47" s="42"/>
      <c r="J47" s="42"/>
      <c r="K47" s="40"/>
      <c r="L47" s="40"/>
      <c r="M47" s="40"/>
      <c r="N47" s="185"/>
      <c r="O47" s="40"/>
      <c r="P47" s="40"/>
      <c r="Q47" s="40"/>
      <c r="R47" s="8"/>
      <c r="S47" s="41"/>
      <c r="T47" s="38">
        <f t="shared" si="3"/>
        <v>40</v>
      </c>
      <c r="U47" s="31">
        <v>20</v>
      </c>
      <c r="V47" s="31">
        <v>20</v>
      </c>
      <c r="W47" s="8" t="s">
        <v>87</v>
      </c>
      <c r="X47" s="31"/>
      <c r="Y47" s="31">
        <f t="shared" si="4"/>
        <v>200</v>
      </c>
      <c r="Z47" s="31">
        <v>100</v>
      </c>
      <c r="AA47" s="45">
        <v>100</v>
      </c>
      <c r="AB47" s="17" t="s">
        <v>88</v>
      </c>
      <c r="AC47" s="95"/>
      <c r="AD47" s="95">
        <v>1</v>
      </c>
      <c r="AE47" s="95"/>
      <c r="AF47" s="95"/>
      <c r="AG47" s="95"/>
      <c r="AH47" s="95"/>
      <c r="AI47" s="95"/>
      <c r="AJ47" s="95"/>
      <c r="AK47" s="96"/>
    </row>
    <row r="48" spans="1:37" s="7" customFormat="1" ht="20.25" customHeight="1" x14ac:dyDescent="0.25">
      <c r="A48" s="174"/>
      <c r="B48" s="176"/>
      <c r="C48" s="42"/>
      <c r="D48" s="42"/>
      <c r="E48" s="42"/>
      <c r="F48" s="42"/>
      <c r="G48" s="42"/>
      <c r="H48" s="42"/>
      <c r="I48" s="42"/>
      <c r="J48" s="42"/>
      <c r="K48" s="40"/>
      <c r="L48" s="40"/>
      <c r="M48" s="40"/>
      <c r="N48" s="185"/>
      <c r="O48" s="40"/>
      <c r="P48" s="40"/>
      <c r="Q48" s="40"/>
      <c r="R48" s="8"/>
      <c r="S48" s="41"/>
      <c r="T48" s="38">
        <f t="shared" si="3"/>
        <v>282</v>
      </c>
      <c r="U48" s="31">
        <v>141</v>
      </c>
      <c r="V48" s="31">
        <f>13+128</f>
        <v>141</v>
      </c>
      <c r="W48" s="8" t="s">
        <v>89</v>
      </c>
      <c r="X48" s="31"/>
      <c r="Y48" s="31">
        <f t="shared" si="4"/>
        <v>13</v>
      </c>
      <c r="Z48" s="45">
        <v>6.5</v>
      </c>
      <c r="AA48" s="45">
        <f>3+3.5</f>
        <v>6.5</v>
      </c>
      <c r="AB48" s="17" t="s">
        <v>90</v>
      </c>
      <c r="AC48" s="95"/>
      <c r="AD48" s="95">
        <v>1</v>
      </c>
      <c r="AE48" s="95"/>
      <c r="AF48" s="95"/>
      <c r="AG48" s="95"/>
      <c r="AH48" s="95"/>
      <c r="AI48" s="95"/>
      <c r="AJ48" s="95"/>
      <c r="AK48" s="96"/>
    </row>
    <row r="49" spans="1:37" s="7" customFormat="1" ht="33.75" customHeight="1" x14ac:dyDescent="0.25">
      <c r="A49" s="174"/>
      <c r="B49" s="176"/>
      <c r="C49" s="42"/>
      <c r="D49" s="42"/>
      <c r="E49" s="42"/>
      <c r="F49" s="42"/>
      <c r="G49" s="42"/>
      <c r="H49" s="42"/>
      <c r="I49" s="42"/>
      <c r="J49" s="42"/>
      <c r="K49" s="40"/>
      <c r="L49" s="40"/>
      <c r="M49" s="40"/>
      <c r="N49" s="185"/>
      <c r="O49" s="40"/>
      <c r="P49" s="40"/>
      <c r="Q49" s="40"/>
      <c r="R49" s="8"/>
      <c r="S49" s="41"/>
      <c r="T49" s="38">
        <f t="shared" si="3"/>
        <v>240</v>
      </c>
      <c r="U49" s="31">
        <v>120</v>
      </c>
      <c r="V49" s="31">
        <v>120</v>
      </c>
      <c r="W49" s="8" t="s">
        <v>91</v>
      </c>
      <c r="X49" s="31"/>
      <c r="Y49" s="31">
        <f t="shared" si="4"/>
        <v>11.6</v>
      </c>
      <c r="Z49" s="45">
        <v>5.8</v>
      </c>
      <c r="AA49" s="45">
        <v>5.8</v>
      </c>
      <c r="AB49" s="17" t="s">
        <v>92</v>
      </c>
      <c r="AC49" s="95"/>
      <c r="AD49" s="95">
        <v>1</v>
      </c>
      <c r="AE49" s="95"/>
      <c r="AF49" s="95"/>
      <c r="AG49" s="95"/>
      <c r="AH49" s="95"/>
      <c r="AI49" s="95"/>
      <c r="AJ49" s="95"/>
      <c r="AK49" s="96"/>
    </row>
    <row r="50" spans="1:37" s="7" customFormat="1" ht="17.25" customHeight="1" x14ac:dyDescent="0.25">
      <c r="A50" s="174"/>
      <c r="B50" s="176"/>
      <c r="C50" s="42"/>
      <c r="D50" s="42"/>
      <c r="E50" s="42"/>
      <c r="F50" s="42"/>
      <c r="G50" s="42"/>
      <c r="H50" s="42"/>
      <c r="I50" s="42"/>
      <c r="J50" s="42"/>
      <c r="K50" s="40"/>
      <c r="L50" s="40"/>
      <c r="M50" s="40"/>
      <c r="N50" s="185"/>
      <c r="O50" s="40"/>
      <c r="P50" s="40"/>
      <c r="Q50" s="40"/>
      <c r="R50" s="8"/>
      <c r="S50" s="41"/>
      <c r="T50" s="38">
        <f t="shared" si="3"/>
        <v>36</v>
      </c>
      <c r="U50" s="31">
        <v>18</v>
      </c>
      <c r="V50" s="31">
        <v>18</v>
      </c>
      <c r="W50" s="8" t="s">
        <v>93</v>
      </c>
      <c r="X50" s="31"/>
      <c r="Y50" s="31">
        <f t="shared" si="4"/>
        <v>11.6</v>
      </c>
      <c r="Z50" s="31">
        <v>5.8</v>
      </c>
      <c r="AA50" s="31">
        <v>5.8</v>
      </c>
      <c r="AB50" s="17" t="s">
        <v>94</v>
      </c>
      <c r="AC50" s="95"/>
      <c r="AD50" s="95">
        <v>1</v>
      </c>
      <c r="AE50" s="95"/>
      <c r="AF50" s="95"/>
      <c r="AG50" s="95"/>
      <c r="AH50" s="95"/>
      <c r="AI50" s="95"/>
      <c r="AJ50" s="95"/>
      <c r="AK50" s="96"/>
    </row>
    <row r="51" spans="1:37" s="7" customFormat="1" ht="44.25" customHeight="1" x14ac:dyDescent="0.25">
      <c r="A51" s="174"/>
      <c r="B51" s="176"/>
      <c r="C51" s="42"/>
      <c r="D51" s="42"/>
      <c r="E51" s="42"/>
      <c r="F51" s="42"/>
      <c r="G51" s="42"/>
      <c r="H51" s="42"/>
      <c r="I51" s="42"/>
      <c r="J51" s="42"/>
      <c r="K51" s="40"/>
      <c r="L51" s="40"/>
      <c r="M51" s="40"/>
      <c r="N51" s="185"/>
      <c r="O51" s="40"/>
      <c r="P51" s="40"/>
      <c r="Q51" s="40"/>
      <c r="R51" s="8"/>
      <c r="S51" s="41"/>
      <c r="T51" s="38">
        <f t="shared" si="3"/>
        <v>43</v>
      </c>
      <c r="U51" s="31">
        <v>21.5</v>
      </c>
      <c r="V51" s="31">
        <v>21.5</v>
      </c>
      <c r="W51" s="8" t="s">
        <v>95</v>
      </c>
      <c r="X51" s="31"/>
      <c r="Y51" s="31">
        <f t="shared" si="4"/>
        <v>67.260000000000005</v>
      </c>
      <c r="Z51" s="31">
        <v>33.630000000000003</v>
      </c>
      <c r="AA51" s="31">
        <v>33.630000000000003</v>
      </c>
      <c r="AB51" s="5" t="s">
        <v>89</v>
      </c>
      <c r="AC51" s="95">
        <v>1</v>
      </c>
      <c r="AD51" s="95"/>
      <c r="AE51" s="95"/>
      <c r="AF51" s="95"/>
      <c r="AG51" s="95"/>
      <c r="AH51" s="95"/>
      <c r="AI51" s="95"/>
      <c r="AJ51" s="95"/>
      <c r="AK51" s="96"/>
    </row>
    <row r="52" spans="1:37" s="7" customFormat="1" ht="41.25" customHeight="1" x14ac:dyDescent="0.25">
      <c r="A52" s="174"/>
      <c r="B52" s="176"/>
      <c r="C52" s="42"/>
      <c r="D52" s="42"/>
      <c r="E52" s="42"/>
      <c r="F52" s="42"/>
      <c r="G52" s="42"/>
      <c r="H52" s="42"/>
      <c r="I52" s="42"/>
      <c r="J52" s="42"/>
      <c r="K52" s="40"/>
      <c r="L52" s="40"/>
      <c r="M52" s="40"/>
      <c r="N52" s="185"/>
      <c r="O52" s="40">
        <f>P52+Q52</f>
        <v>240</v>
      </c>
      <c r="P52" s="40">
        <v>120</v>
      </c>
      <c r="Q52" s="40">
        <v>120</v>
      </c>
      <c r="R52" s="8" t="s">
        <v>96</v>
      </c>
      <c r="S52" s="41" t="s">
        <v>97</v>
      </c>
      <c r="T52" s="38">
        <f t="shared" si="3"/>
        <v>240</v>
      </c>
      <c r="U52" s="40">
        <v>120</v>
      </c>
      <c r="V52" s="40">
        <v>120</v>
      </c>
      <c r="W52" s="8" t="s">
        <v>98</v>
      </c>
      <c r="X52" s="31"/>
      <c r="Y52" s="31">
        <f t="shared" si="4"/>
        <v>200</v>
      </c>
      <c r="Z52" s="40">
        <v>100</v>
      </c>
      <c r="AA52" s="40">
        <v>100</v>
      </c>
      <c r="AB52" s="17" t="s">
        <v>99</v>
      </c>
      <c r="AC52" s="95"/>
      <c r="AD52" s="95"/>
      <c r="AE52" s="95"/>
      <c r="AF52" s="95"/>
      <c r="AG52" s="95"/>
      <c r="AH52" s="95">
        <v>1</v>
      </c>
      <c r="AI52" s="95"/>
      <c r="AJ52" s="95"/>
      <c r="AK52" s="96"/>
    </row>
    <row r="53" spans="1:37" s="7" customFormat="1" ht="20.25" customHeight="1" x14ac:dyDescent="0.25">
      <c r="A53" s="174"/>
      <c r="B53" s="176"/>
      <c r="C53" s="42"/>
      <c r="D53" s="42"/>
      <c r="E53" s="42"/>
      <c r="F53" s="42"/>
      <c r="G53" s="42"/>
      <c r="H53" s="42"/>
      <c r="I53" s="42"/>
      <c r="J53" s="42"/>
      <c r="K53" s="40"/>
      <c r="L53" s="40"/>
      <c r="M53" s="40"/>
      <c r="N53" s="185"/>
      <c r="O53" s="40"/>
      <c r="P53" s="40"/>
      <c r="Q53" s="40"/>
      <c r="R53" s="8"/>
      <c r="S53" s="41"/>
      <c r="T53" s="38">
        <f t="shared" si="3"/>
        <v>460</v>
      </c>
      <c r="U53" s="40">
        <f>115+115</f>
        <v>230</v>
      </c>
      <c r="V53" s="40">
        <f>115+115</f>
        <v>230</v>
      </c>
      <c r="W53" s="8" t="s">
        <v>96</v>
      </c>
      <c r="X53" s="31"/>
      <c r="Y53" s="31">
        <f t="shared" si="4"/>
        <v>6.4</v>
      </c>
      <c r="Z53" s="40">
        <v>3.2</v>
      </c>
      <c r="AA53" s="40">
        <v>3.2</v>
      </c>
      <c r="AB53" s="17" t="s">
        <v>86</v>
      </c>
      <c r="AC53" s="95"/>
      <c r="AD53" s="95">
        <v>1</v>
      </c>
      <c r="AE53" s="95"/>
      <c r="AF53" s="95"/>
      <c r="AG53" s="95"/>
      <c r="AH53" s="95"/>
      <c r="AI53" s="95"/>
      <c r="AJ53" s="95"/>
      <c r="AK53" s="96"/>
    </row>
    <row r="54" spans="1:37" s="7" customFormat="1" ht="20.25" customHeight="1" x14ac:dyDescent="0.25">
      <c r="A54" s="174"/>
      <c r="B54" s="176"/>
      <c r="C54" s="42"/>
      <c r="D54" s="42"/>
      <c r="E54" s="42"/>
      <c r="F54" s="42"/>
      <c r="G54" s="42"/>
      <c r="H54" s="42"/>
      <c r="I54" s="42"/>
      <c r="J54" s="42"/>
      <c r="K54" s="40"/>
      <c r="L54" s="40"/>
      <c r="M54" s="40"/>
      <c r="N54" s="185"/>
      <c r="O54" s="40"/>
      <c r="P54" s="40"/>
      <c r="Q54" s="40"/>
      <c r="R54" s="8"/>
      <c r="S54" s="41"/>
      <c r="T54" s="38">
        <f t="shared" si="3"/>
        <v>62</v>
      </c>
      <c r="U54" s="40">
        <v>31</v>
      </c>
      <c r="V54" s="40">
        <v>31</v>
      </c>
      <c r="W54" s="8" t="s">
        <v>100</v>
      </c>
      <c r="X54" s="31"/>
      <c r="Y54" s="31">
        <f t="shared" si="4"/>
        <v>3</v>
      </c>
      <c r="Z54" s="40">
        <v>1.5</v>
      </c>
      <c r="AA54" s="40">
        <v>1.5</v>
      </c>
      <c r="AB54" s="17" t="s">
        <v>101</v>
      </c>
      <c r="AC54" s="95"/>
      <c r="AD54" s="95">
        <v>1</v>
      </c>
      <c r="AE54" s="95"/>
      <c r="AF54" s="95"/>
      <c r="AG54" s="95"/>
      <c r="AH54" s="95"/>
      <c r="AI54" s="95"/>
      <c r="AJ54" s="95"/>
      <c r="AK54" s="96"/>
    </row>
    <row r="55" spans="1:37" s="7" customFormat="1" ht="33.75" customHeight="1" x14ac:dyDescent="0.25">
      <c r="A55" s="174"/>
      <c r="B55" s="176"/>
      <c r="C55" s="42"/>
      <c r="D55" s="42"/>
      <c r="E55" s="42"/>
      <c r="F55" s="42"/>
      <c r="G55" s="42"/>
      <c r="H55" s="42"/>
      <c r="I55" s="42"/>
      <c r="J55" s="42"/>
      <c r="K55" s="40"/>
      <c r="L55" s="40"/>
      <c r="M55" s="40"/>
      <c r="N55" s="185"/>
      <c r="O55" s="40"/>
      <c r="P55" s="40"/>
      <c r="Q55" s="40"/>
      <c r="R55" s="8"/>
      <c r="S55" s="41"/>
      <c r="T55" s="38"/>
      <c r="U55" s="40"/>
      <c r="V55" s="40"/>
      <c r="W55" s="8"/>
      <c r="X55" s="31"/>
      <c r="Y55" s="31">
        <f t="shared" si="4"/>
        <v>3.42</v>
      </c>
      <c r="Z55" s="40">
        <v>1.71</v>
      </c>
      <c r="AA55" s="40">
        <v>1.71</v>
      </c>
      <c r="AB55" s="17" t="s">
        <v>92</v>
      </c>
      <c r="AC55" s="95"/>
      <c r="AD55" s="95">
        <v>1</v>
      </c>
      <c r="AE55" s="95"/>
      <c r="AF55" s="95"/>
      <c r="AG55" s="95"/>
      <c r="AH55" s="95"/>
      <c r="AI55" s="95"/>
      <c r="AJ55" s="95"/>
      <c r="AK55" s="96"/>
    </row>
    <row r="56" spans="1:37" s="7" customFormat="1" ht="23.25" customHeight="1" x14ac:dyDescent="0.25">
      <c r="A56" s="174"/>
      <c r="B56" s="176"/>
      <c r="C56" s="42"/>
      <c r="D56" s="42"/>
      <c r="E56" s="42"/>
      <c r="F56" s="42"/>
      <c r="G56" s="42"/>
      <c r="H56" s="42"/>
      <c r="I56" s="42"/>
      <c r="J56" s="42"/>
      <c r="K56" s="40"/>
      <c r="L56" s="40"/>
      <c r="M56" s="40"/>
      <c r="N56" s="185"/>
      <c r="O56" s="40"/>
      <c r="P56" s="40"/>
      <c r="Q56" s="40"/>
      <c r="R56" s="8"/>
      <c r="S56" s="41"/>
      <c r="T56" s="38"/>
      <c r="U56" s="40"/>
      <c r="V56" s="40"/>
      <c r="W56" s="8"/>
      <c r="X56" s="31"/>
      <c r="Y56" s="31">
        <f t="shared" si="4"/>
        <v>4</v>
      </c>
      <c r="Z56" s="40">
        <v>2</v>
      </c>
      <c r="AA56" s="40">
        <v>2</v>
      </c>
      <c r="AB56" s="17" t="s">
        <v>102</v>
      </c>
      <c r="AC56" s="95"/>
      <c r="AD56" s="95">
        <v>1</v>
      </c>
      <c r="AE56" s="95"/>
      <c r="AF56" s="95"/>
      <c r="AG56" s="95"/>
      <c r="AH56" s="95"/>
      <c r="AI56" s="95"/>
      <c r="AJ56" s="95"/>
      <c r="AK56" s="96"/>
    </row>
    <row r="57" spans="1:37" s="7" customFormat="1" ht="20.25" customHeight="1" x14ac:dyDescent="0.25">
      <c r="A57" s="174"/>
      <c r="B57" s="176"/>
      <c r="C57" s="42"/>
      <c r="D57" s="42"/>
      <c r="E57" s="42"/>
      <c r="F57" s="42"/>
      <c r="G57" s="42"/>
      <c r="H57" s="42"/>
      <c r="I57" s="42"/>
      <c r="J57" s="42"/>
      <c r="K57" s="40"/>
      <c r="L57" s="40"/>
      <c r="M57" s="40"/>
      <c r="N57" s="185"/>
      <c r="O57" s="40"/>
      <c r="P57" s="40"/>
      <c r="Q57" s="40"/>
      <c r="R57" s="8"/>
      <c r="S57" s="41"/>
      <c r="T57" s="38"/>
      <c r="U57" s="40"/>
      <c r="V57" s="40"/>
      <c r="W57" s="8"/>
      <c r="X57" s="31"/>
      <c r="Y57" s="31">
        <f t="shared" si="4"/>
        <v>9</v>
      </c>
      <c r="Z57" s="40"/>
      <c r="AA57" s="40">
        <v>9</v>
      </c>
      <c r="AB57" s="17" t="s">
        <v>102</v>
      </c>
      <c r="AC57" s="95"/>
      <c r="AD57" s="95"/>
      <c r="AE57" s="95"/>
      <c r="AF57" s="95"/>
      <c r="AG57" s="95"/>
      <c r="AH57" s="95"/>
      <c r="AI57" s="95"/>
      <c r="AJ57" s="95"/>
      <c r="AK57" s="96"/>
    </row>
    <row r="58" spans="1:37" s="7" customFormat="1" ht="20.25" customHeight="1" x14ac:dyDescent="0.25">
      <c r="A58" s="174"/>
      <c r="B58" s="176"/>
      <c r="C58" s="42"/>
      <c r="D58" s="42"/>
      <c r="E58" s="42"/>
      <c r="F58" s="42"/>
      <c r="G58" s="42"/>
      <c r="H58" s="42"/>
      <c r="I58" s="42"/>
      <c r="J58" s="42"/>
      <c r="K58" s="40"/>
      <c r="L58" s="40"/>
      <c r="M58" s="40"/>
      <c r="N58" s="185"/>
      <c r="O58" s="40"/>
      <c r="P58" s="40"/>
      <c r="Q58" s="40"/>
      <c r="R58" s="8"/>
      <c r="S58" s="41"/>
      <c r="T58" s="38"/>
      <c r="U58" s="40"/>
      <c r="V58" s="40"/>
      <c r="W58" s="8"/>
      <c r="X58" s="31"/>
      <c r="Y58" s="31">
        <f t="shared" si="4"/>
        <v>3</v>
      </c>
      <c r="Z58" s="40"/>
      <c r="AA58" s="40">
        <v>3</v>
      </c>
      <c r="AB58" s="17" t="s">
        <v>103</v>
      </c>
      <c r="AC58" s="95"/>
      <c r="AD58" s="95"/>
      <c r="AE58" s="95"/>
      <c r="AF58" s="95"/>
      <c r="AG58" s="95"/>
      <c r="AH58" s="95"/>
      <c r="AI58" s="95"/>
      <c r="AJ58" s="95"/>
      <c r="AK58" s="96"/>
    </row>
    <row r="59" spans="1:37" s="7" customFormat="1" ht="45.75" customHeight="1" x14ac:dyDescent="0.25">
      <c r="A59" s="174"/>
      <c r="B59" s="176"/>
      <c r="C59" s="42"/>
      <c r="D59" s="42"/>
      <c r="E59" s="42"/>
      <c r="F59" s="42"/>
      <c r="G59" s="42"/>
      <c r="H59" s="42"/>
      <c r="I59" s="42"/>
      <c r="J59" s="42"/>
      <c r="K59" s="40"/>
      <c r="L59" s="40"/>
      <c r="M59" s="40"/>
      <c r="N59" s="185"/>
      <c r="O59" s="40"/>
      <c r="P59" s="40"/>
      <c r="Q59" s="40"/>
      <c r="R59" s="8"/>
      <c r="S59" s="41"/>
      <c r="T59" s="38">
        <f>U59+V59</f>
        <v>84</v>
      </c>
      <c r="U59" s="40">
        <v>42</v>
      </c>
      <c r="V59" s="40">
        <v>42</v>
      </c>
      <c r="W59" s="8" t="s">
        <v>104</v>
      </c>
      <c r="X59" s="179" t="s">
        <v>105</v>
      </c>
      <c r="Y59" s="31">
        <f t="shared" si="4"/>
        <v>84</v>
      </c>
      <c r="Z59" s="40">
        <v>42</v>
      </c>
      <c r="AA59" s="40">
        <v>42</v>
      </c>
      <c r="AB59" s="5" t="s">
        <v>104</v>
      </c>
      <c r="AC59" s="95">
        <v>1</v>
      </c>
      <c r="AD59" s="95"/>
      <c r="AE59" s="95"/>
      <c r="AF59" s="95"/>
      <c r="AG59" s="95"/>
      <c r="AH59" s="95"/>
      <c r="AI59" s="95"/>
      <c r="AJ59" s="95"/>
      <c r="AK59" s="96"/>
    </row>
    <row r="60" spans="1:37" s="7" customFormat="1" ht="61.5" customHeight="1" thickBot="1" x14ac:dyDescent="0.3">
      <c r="A60" s="175"/>
      <c r="B60" s="177"/>
      <c r="C60" s="101"/>
      <c r="D60" s="101"/>
      <c r="E60" s="101"/>
      <c r="F60" s="101"/>
      <c r="G60" s="101"/>
      <c r="H60" s="101"/>
      <c r="I60" s="101"/>
      <c r="J60" s="101"/>
      <c r="K60" s="102">
        <f>L60+M60</f>
        <v>190.6</v>
      </c>
      <c r="L60" s="102">
        <v>95.3</v>
      </c>
      <c r="M60" s="102">
        <v>95.3</v>
      </c>
      <c r="N60" s="186"/>
      <c r="O60" s="102">
        <f>P60+Q60</f>
        <v>240</v>
      </c>
      <c r="P60" s="102">
        <v>120</v>
      </c>
      <c r="Q60" s="102">
        <v>120</v>
      </c>
      <c r="R60" s="13" t="s">
        <v>106</v>
      </c>
      <c r="S60" s="104" t="s">
        <v>107</v>
      </c>
      <c r="T60" s="106">
        <f t="shared" si="3"/>
        <v>139.19999999999999</v>
      </c>
      <c r="U60" s="102">
        <v>120</v>
      </c>
      <c r="V60" s="102">
        <v>19.2</v>
      </c>
      <c r="W60" s="13" t="s">
        <v>108</v>
      </c>
      <c r="X60" s="180"/>
      <c r="Y60" s="100">
        <f>Z60+AA60</f>
        <v>19.361709999999999</v>
      </c>
      <c r="Z60" s="102">
        <v>19.361709999999999</v>
      </c>
      <c r="AA60" s="102"/>
      <c r="AB60" s="18" t="s">
        <v>108</v>
      </c>
      <c r="AC60" s="95"/>
      <c r="AD60" s="95"/>
      <c r="AE60" s="95"/>
      <c r="AF60" s="95"/>
      <c r="AG60" s="95"/>
      <c r="AH60" s="95"/>
      <c r="AI60" s="95"/>
      <c r="AJ60" s="95"/>
      <c r="AK60" s="96"/>
    </row>
    <row r="61" spans="1:37" s="10" customFormat="1" ht="20.25" customHeight="1" x14ac:dyDescent="0.25">
      <c r="A61" s="170">
        <v>7</v>
      </c>
      <c r="B61" s="168" t="s">
        <v>213</v>
      </c>
      <c r="C61" s="77"/>
      <c r="D61" s="77"/>
      <c r="E61" s="77"/>
      <c r="F61" s="77"/>
      <c r="G61" s="77"/>
      <c r="H61" s="77"/>
      <c r="I61" s="77"/>
      <c r="J61" s="77"/>
      <c r="K61" s="78"/>
      <c r="L61" s="78"/>
      <c r="M61" s="78"/>
      <c r="N61" s="14"/>
      <c r="O61" s="78">
        <f>O64+O65</f>
        <v>200</v>
      </c>
      <c r="P61" s="78">
        <f>P64+P65</f>
        <v>100</v>
      </c>
      <c r="Q61" s="78">
        <f>Q64+Q65</f>
        <v>100</v>
      </c>
      <c r="R61" s="19"/>
      <c r="S61" s="181" t="s">
        <v>109</v>
      </c>
      <c r="T61" s="68">
        <f>T64+T63</f>
        <v>176</v>
      </c>
      <c r="U61" s="59">
        <f>U64+U63</f>
        <v>88</v>
      </c>
      <c r="V61" s="59">
        <f>V64+V63</f>
        <v>88</v>
      </c>
      <c r="W61" s="19"/>
      <c r="X61" s="83"/>
      <c r="Y61" s="59">
        <f>SUM(Y62:Y64)</f>
        <v>104</v>
      </c>
      <c r="Z61" s="59">
        <f>SUM(Z62:Z64)</f>
        <v>52</v>
      </c>
      <c r="AA61" s="59">
        <f>SUM(AA62:AA64)</f>
        <v>52</v>
      </c>
      <c r="AB61" s="21" t="s">
        <v>203</v>
      </c>
      <c r="AC61" s="97"/>
      <c r="AD61" s="97"/>
      <c r="AE61" s="97"/>
      <c r="AF61" s="97"/>
      <c r="AG61" s="97"/>
      <c r="AH61" s="97"/>
      <c r="AI61" s="97"/>
      <c r="AJ61" s="97"/>
      <c r="AK61" s="98"/>
    </row>
    <row r="62" spans="1:37" s="10" customFormat="1" ht="45" customHeight="1" x14ac:dyDescent="0.25">
      <c r="A62" s="174"/>
      <c r="B62" s="176"/>
      <c r="C62" s="42"/>
      <c r="D62" s="42"/>
      <c r="E62" s="42"/>
      <c r="F62" s="42"/>
      <c r="G62" s="42"/>
      <c r="H62" s="42"/>
      <c r="I62" s="42"/>
      <c r="J62" s="42"/>
      <c r="K62" s="43"/>
      <c r="L62" s="43"/>
      <c r="M62" s="43"/>
      <c r="N62" s="12"/>
      <c r="O62" s="43"/>
      <c r="P62" s="43"/>
      <c r="Q62" s="43"/>
      <c r="R62" s="29"/>
      <c r="S62" s="182"/>
      <c r="T62" s="33"/>
      <c r="U62" s="26"/>
      <c r="V62" s="26"/>
      <c r="W62" s="29"/>
      <c r="X62" s="8"/>
      <c r="Y62" s="31">
        <f>Z62+AA62</f>
        <v>0</v>
      </c>
      <c r="Z62" s="31"/>
      <c r="AA62" s="31"/>
      <c r="AB62" s="5" t="s">
        <v>110</v>
      </c>
      <c r="AC62" s="97">
        <v>1</v>
      </c>
      <c r="AD62" s="97"/>
      <c r="AE62" s="97"/>
      <c r="AF62" s="97"/>
      <c r="AG62" s="97"/>
      <c r="AH62" s="97"/>
      <c r="AI62" s="97"/>
      <c r="AJ62" s="97"/>
      <c r="AK62" s="98"/>
    </row>
    <row r="63" spans="1:37" s="7" customFormat="1" ht="27.75" customHeight="1" x14ac:dyDescent="0.25">
      <c r="A63" s="174"/>
      <c r="B63" s="176"/>
      <c r="C63" s="39"/>
      <c r="D63" s="39"/>
      <c r="E63" s="39"/>
      <c r="F63" s="39"/>
      <c r="G63" s="39"/>
      <c r="H63" s="39"/>
      <c r="I63" s="39"/>
      <c r="J63" s="39"/>
      <c r="K63" s="40"/>
      <c r="L63" s="40"/>
      <c r="M63" s="40"/>
      <c r="N63" s="16"/>
      <c r="O63" s="40"/>
      <c r="P63" s="40"/>
      <c r="Q63" s="40"/>
      <c r="R63" s="8"/>
      <c r="S63" s="182"/>
      <c r="T63" s="38">
        <f>U63+V63</f>
        <v>34</v>
      </c>
      <c r="U63" s="31">
        <v>17</v>
      </c>
      <c r="V63" s="31">
        <v>17</v>
      </c>
      <c r="W63" s="8" t="s">
        <v>111</v>
      </c>
      <c r="X63" s="8"/>
      <c r="Y63" s="31">
        <f>Z63+AA63</f>
        <v>50</v>
      </c>
      <c r="Z63" s="31">
        <v>25</v>
      </c>
      <c r="AA63" s="31">
        <v>25</v>
      </c>
      <c r="AB63" s="5" t="s">
        <v>112</v>
      </c>
      <c r="AC63" s="95"/>
      <c r="AD63" s="95"/>
      <c r="AE63" s="95">
        <v>1</v>
      </c>
      <c r="AF63" s="95"/>
      <c r="AG63" s="95"/>
      <c r="AH63" s="95"/>
      <c r="AI63" s="95"/>
      <c r="AJ63" s="95"/>
      <c r="AK63" s="96"/>
    </row>
    <row r="64" spans="1:37" s="7" customFormat="1" ht="52.5" customHeight="1" thickBot="1" x14ac:dyDescent="0.3">
      <c r="A64" s="174"/>
      <c r="B64" s="176"/>
      <c r="C64" s="42"/>
      <c r="D64" s="42"/>
      <c r="E64" s="42"/>
      <c r="F64" s="42"/>
      <c r="G64" s="42"/>
      <c r="H64" s="42"/>
      <c r="I64" s="42"/>
      <c r="J64" s="42"/>
      <c r="K64" s="40"/>
      <c r="L64" s="40"/>
      <c r="M64" s="40"/>
      <c r="N64" s="16"/>
      <c r="O64" s="40">
        <f>P64+Q64</f>
        <v>200</v>
      </c>
      <c r="P64" s="40">
        <v>100</v>
      </c>
      <c r="Q64" s="40">
        <v>100</v>
      </c>
      <c r="R64" s="15" t="s">
        <v>113</v>
      </c>
      <c r="S64" s="182"/>
      <c r="T64" s="38">
        <f>U64+V64</f>
        <v>142</v>
      </c>
      <c r="U64" s="31">
        <v>71</v>
      </c>
      <c r="V64" s="31">
        <v>71</v>
      </c>
      <c r="W64" s="8" t="s">
        <v>114</v>
      </c>
      <c r="X64" s="8"/>
      <c r="Y64" s="31">
        <f>Z64+AA64</f>
        <v>54</v>
      </c>
      <c r="Z64" s="31">
        <v>27</v>
      </c>
      <c r="AA64" s="31">
        <v>27</v>
      </c>
      <c r="AB64" s="5" t="s">
        <v>115</v>
      </c>
      <c r="AC64" s="95">
        <v>1</v>
      </c>
      <c r="AD64" s="95"/>
      <c r="AE64" s="95"/>
      <c r="AF64" s="95"/>
      <c r="AG64" s="95"/>
      <c r="AH64" s="95"/>
      <c r="AI64" s="95"/>
      <c r="AJ64" s="95"/>
      <c r="AK64" s="96"/>
    </row>
    <row r="65" spans="1:37" s="7" customFormat="1" ht="23.25" hidden="1" customHeight="1" x14ac:dyDescent="0.25">
      <c r="A65" s="171"/>
      <c r="B65" s="169"/>
      <c r="C65" s="71"/>
      <c r="D65" s="71"/>
      <c r="E65" s="71"/>
      <c r="F65" s="71"/>
      <c r="G65" s="71"/>
      <c r="H65" s="71"/>
      <c r="I65" s="71"/>
      <c r="J65" s="71"/>
      <c r="K65" s="72"/>
      <c r="L65" s="72"/>
      <c r="M65" s="72"/>
      <c r="N65" s="73"/>
      <c r="O65" s="72">
        <f>P65+Q65</f>
        <v>0</v>
      </c>
      <c r="P65" s="72"/>
      <c r="Q65" s="72"/>
      <c r="R65" s="20"/>
      <c r="S65" s="75"/>
      <c r="T65" s="76"/>
      <c r="U65" s="60"/>
      <c r="V65" s="60"/>
      <c r="W65" s="20"/>
      <c r="X65" s="60"/>
      <c r="Y65" s="60"/>
      <c r="Z65" s="60"/>
      <c r="AA65" s="60"/>
      <c r="AB65" s="9"/>
      <c r="AC65" s="95"/>
      <c r="AD65" s="95"/>
      <c r="AE65" s="95"/>
      <c r="AF65" s="95"/>
      <c r="AG65" s="95"/>
      <c r="AH65" s="95"/>
      <c r="AI65" s="95"/>
      <c r="AJ65" s="95"/>
      <c r="AK65" s="96"/>
    </row>
    <row r="66" spans="1:37" s="7" customFormat="1" ht="9" hidden="1" customHeight="1" x14ac:dyDescent="0.25">
      <c r="A66" s="108"/>
      <c r="B66" s="146"/>
      <c r="C66" s="84"/>
      <c r="D66" s="84"/>
      <c r="E66" s="84"/>
      <c r="F66" s="84"/>
      <c r="G66" s="84"/>
      <c r="H66" s="84"/>
      <c r="I66" s="84"/>
      <c r="J66" s="84"/>
      <c r="K66" s="85">
        <f>L66+M66</f>
        <v>0</v>
      </c>
      <c r="L66" s="85"/>
      <c r="M66" s="85"/>
      <c r="N66" s="86" t="s">
        <v>77</v>
      </c>
      <c r="O66" s="85">
        <f>P66+Q66</f>
        <v>0</v>
      </c>
      <c r="P66" s="85"/>
      <c r="Q66" s="85"/>
      <c r="R66" s="86"/>
      <c r="S66" s="87"/>
      <c r="T66" s="88"/>
      <c r="U66" s="89"/>
      <c r="V66" s="89"/>
      <c r="W66" s="86"/>
      <c r="X66" s="89"/>
      <c r="Y66" s="89"/>
      <c r="Z66" s="89"/>
      <c r="AA66" s="89"/>
      <c r="AB66" s="11"/>
      <c r="AC66" s="95"/>
      <c r="AD66" s="95"/>
      <c r="AE66" s="95"/>
      <c r="AF66" s="95"/>
      <c r="AG66" s="95"/>
      <c r="AH66" s="95"/>
      <c r="AI66" s="95"/>
      <c r="AJ66" s="95"/>
      <c r="AK66" s="96"/>
    </row>
    <row r="67" spans="1:37" s="10" customFormat="1" x14ac:dyDescent="0.25">
      <c r="A67" s="170">
        <v>8</v>
      </c>
      <c r="B67" s="168" t="s">
        <v>212</v>
      </c>
      <c r="C67" s="77">
        <f>SUM(C71:C84)</f>
        <v>620</v>
      </c>
      <c r="D67" s="77">
        <f>SUM(D71:D84)</f>
        <v>67.402000000000001</v>
      </c>
      <c r="E67" s="77">
        <f>SUM(E71:E84)</f>
        <v>67.402000000000001</v>
      </c>
      <c r="F67" s="77"/>
      <c r="G67" s="77">
        <f>SUM(G71:G84)</f>
        <v>748</v>
      </c>
      <c r="H67" s="77">
        <f>SUM(H71:H84)</f>
        <v>170</v>
      </c>
      <c r="I67" s="77">
        <f>SUM(I71:I84)</f>
        <v>170</v>
      </c>
      <c r="J67" s="77"/>
      <c r="K67" s="78">
        <f>SUM(K71:K84)</f>
        <v>1010.9</v>
      </c>
      <c r="L67" s="78">
        <f>SUM(L71:L84)</f>
        <v>505.45</v>
      </c>
      <c r="M67" s="78">
        <f>SUM(M71:M84)</f>
        <v>505.45</v>
      </c>
      <c r="N67" s="14"/>
      <c r="O67" s="78">
        <f>SUM(O71:O84)</f>
        <v>2162</v>
      </c>
      <c r="P67" s="78">
        <f>SUM(P71:P84)</f>
        <v>1081</v>
      </c>
      <c r="Q67" s="78">
        <f>SUM(Q71:Q84)</f>
        <v>1081</v>
      </c>
      <c r="R67" s="14"/>
      <c r="S67" s="79"/>
      <c r="T67" s="68">
        <f>SUM(T68:T84)</f>
        <v>2015.7</v>
      </c>
      <c r="U67" s="90">
        <f>SUM(U68:U84)</f>
        <v>1007.85</v>
      </c>
      <c r="V67" s="90">
        <f>SUM(V68:V84)</f>
        <v>1007.85</v>
      </c>
      <c r="W67" s="14"/>
      <c r="X67" s="59"/>
      <c r="Y67" s="90">
        <f>SUM(Y68:Y84)</f>
        <v>1279.74</v>
      </c>
      <c r="Z67" s="90">
        <f>SUM(Z68:Z84)</f>
        <v>639.87</v>
      </c>
      <c r="AA67" s="90">
        <f>SUM(AA68:AA84)</f>
        <v>639.87</v>
      </c>
      <c r="AB67" s="21" t="s">
        <v>203</v>
      </c>
      <c r="AC67" s="97"/>
      <c r="AD67" s="97"/>
      <c r="AE67" s="97"/>
      <c r="AF67" s="97"/>
      <c r="AG67" s="97"/>
      <c r="AH67" s="97"/>
      <c r="AI67" s="97"/>
      <c r="AJ67" s="97"/>
      <c r="AK67" s="98"/>
    </row>
    <row r="68" spans="1:37" s="10" customFormat="1" ht="31.5" x14ac:dyDescent="0.25">
      <c r="A68" s="174"/>
      <c r="B68" s="176"/>
      <c r="C68" s="42"/>
      <c r="D68" s="42"/>
      <c r="E68" s="42"/>
      <c r="F68" s="42"/>
      <c r="G68" s="42"/>
      <c r="H68" s="42"/>
      <c r="I68" s="42"/>
      <c r="J68" s="42"/>
      <c r="K68" s="43"/>
      <c r="L68" s="43"/>
      <c r="M68" s="43"/>
      <c r="N68" s="12"/>
      <c r="O68" s="43"/>
      <c r="P68" s="43"/>
      <c r="Q68" s="43"/>
      <c r="R68" s="12"/>
      <c r="S68" s="44"/>
      <c r="T68" s="38">
        <f>U68+V68</f>
        <v>291</v>
      </c>
      <c r="U68" s="46">
        <f>70+75.5</f>
        <v>145.5</v>
      </c>
      <c r="V68" s="46">
        <v>145.5</v>
      </c>
      <c r="W68" s="16" t="s">
        <v>116</v>
      </c>
      <c r="X68" s="26"/>
      <c r="Y68" s="31">
        <f t="shared" ref="Y68:Y99" si="5">Z68+AA68</f>
        <v>30</v>
      </c>
      <c r="Z68" s="46">
        <v>15</v>
      </c>
      <c r="AA68" s="46">
        <v>15</v>
      </c>
      <c r="AB68" s="17" t="s">
        <v>117</v>
      </c>
      <c r="AC68" s="97"/>
      <c r="AD68" s="97"/>
      <c r="AE68" s="97"/>
      <c r="AF68" s="97"/>
      <c r="AG68" s="97">
        <v>1</v>
      </c>
      <c r="AH68" s="97"/>
      <c r="AI68" s="97"/>
      <c r="AJ68" s="97"/>
      <c r="AK68" s="98"/>
    </row>
    <row r="69" spans="1:37" s="10" customFormat="1" ht="30" customHeight="1" x14ac:dyDescent="0.25">
      <c r="A69" s="174"/>
      <c r="B69" s="176"/>
      <c r="C69" s="42"/>
      <c r="D69" s="42"/>
      <c r="E69" s="42"/>
      <c r="F69" s="42"/>
      <c r="G69" s="42"/>
      <c r="H69" s="42"/>
      <c r="I69" s="42"/>
      <c r="J69" s="42"/>
      <c r="K69" s="43"/>
      <c r="L69" s="43"/>
      <c r="M69" s="43"/>
      <c r="N69" s="12"/>
      <c r="O69" s="43"/>
      <c r="P69" s="43"/>
      <c r="Q69" s="43"/>
      <c r="R69" s="12"/>
      <c r="S69" s="44"/>
      <c r="T69" s="38">
        <f>U69+V69</f>
        <v>60</v>
      </c>
      <c r="U69" s="46">
        <v>30</v>
      </c>
      <c r="V69" s="46">
        <v>30</v>
      </c>
      <c r="W69" s="16" t="s">
        <v>118</v>
      </c>
      <c r="X69" s="26"/>
      <c r="Y69" s="31">
        <f t="shared" si="5"/>
        <v>146</v>
      </c>
      <c r="Z69" s="46">
        <v>73</v>
      </c>
      <c r="AA69" s="46">
        <v>73</v>
      </c>
      <c r="AB69" s="17" t="s">
        <v>119</v>
      </c>
      <c r="AC69" s="97"/>
      <c r="AD69" s="97"/>
      <c r="AE69" s="97"/>
      <c r="AF69" s="97">
        <v>1</v>
      </c>
      <c r="AG69" s="97"/>
      <c r="AH69" s="97"/>
      <c r="AI69" s="97"/>
      <c r="AJ69" s="97"/>
      <c r="AK69" s="98"/>
    </row>
    <row r="70" spans="1:37" s="10" customFormat="1" ht="30" customHeight="1" x14ac:dyDescent="0.25">
      <c r="A70" s="174"/>
      <c r="B70" s="176"/>
      <c r="C70" s="42"/>
      <c r="D70" s="42"/>
      <c r="E70" s="42"/>
      <c r="F70" s="42"/>
      <c r="G70" s="42"/>
      <c r="H70" s="42"/>
      <c r="I70" s="42"/>
      <c r="J70" s="42"/>
      <c r="K70" s="43"/>
      <c r="L70" s="43"/>
      <c r="M70" s="43"/>
      <c r="N70" s="12"/>
      <c r="O70" s="43"/>
      <c r="P70" s="43"/>
      <c r="Q70" s="43"/>
      <c r="R70" s="12"/>
      <c r="S70" s="44"/>
      <c r="T70" s="38">
        <f>U70+V70</f>
        <v>140</v>
      </c>
      <c r="U70" s="46">
        <v>70</v>
      </c>
      <c r="V70" s="46">
        <v>70</v>
      </c>
      <c r="W70" s="16" t="s">
        <v>120</v>
      </c>
      <c r="X70" s="26"/>
      <c r="Y70" s="31">
        <f t="shared" si="5"/>
        <v>80</v>
      </c>
      <c r="Z70" s="46">
        <f>15+25</f>
        <v>40</v>
      </c>
      <c r="AA70" s="46">
        <v>40</v>
      </c>
      <c r="AB70" s="17" t="s">
        <v>121</v>
      </c>
      <c r="AC70" s="97"/>
      <c r="AD70" s="97"/>
      <c r="AE70" s="97"/>
      <c r="AF70" s="97"/>
      <c r="AG70" s="97"/>
      <c r="AH70" s="97">
        <v>1</v>
      </c>
      <c r="AI70" s="97"/>
      <c r="AJ70" s="97"/>
      <c r="AK70" s="98"/>
    </row>
    <row r="71" spans="1:37" s="7" customFormat="1" ht="30" customHeight="1" x14ac:dyDescent="0.25">
      <c r="A71" s="174"/>
      <c r="B71" s="176"/>
      <c r="C71" s="39">
        <v>620</v>
      </c>
      <c r="D71" s="39">
        <v>67.402000000000001</v>
      </c>
      <c r="E71" s="39">
        <v>67.402000000000001</v>
      </c>
      <c r="F71" s="47" t="s">
        <v>122</v>
      </c>
      <c r="G71" s="39">
        <v>748</v>
      </c>
      <c r="H71" s="39">
        <v>170</v>
      </c>
      <c r="I71" s="39">
        <v>170</v>
      </c>
      <c r="J71" s="48" t="s">
        <v>123</v>
      </c>
      <c r="K71" s="40">
        <f t="shared" ref="K71:K77" si="6">L71+M71</f>
        <v>72</v>
      </c>
      <c r="L71" s="40">
        <v>36</v>
      </c>
      <c r="M71" s="40">
        <v>36</v>
      </c>
      <c r="N71" s="16" t="s">
        <v>124</v>
      </c>
      <c r="O71" s="40">
        <f t="shared" ref="O71:O84" si="7">P71+Q71</f>
        <v>172</v>
      </c>
      <c r="P71" s="40">
        <v>86</v>
      </c>
      <c r="Q71" s="40">
        <f>25+61</f>
        <v>86</v>
      </c>
      <c r="R71" s="16" t="s">
        <v>125</v>
      </c>
      <c r="S71" s="41" t="s">
        <v>23</v>
      </c>
      <c r="T71" s="38">
        <f>U71+V71</f>
        <v>40</v>
      </c>
      <c r="U71" s="31">
        <v>20</v>
      </c>
      <c r="V71" s="31">
        <v>20</v>
      </c>
      <c r="W71" s="16" t="s">
        <v>126</v>
      </c>
      <c r="X71" s="31"/>
      <c r="Y71" s="31">
        <f t="shared" si="5"/>
        <v>58</v>
      </c>
      <c r="Z71" s="31">
        <v>29</v>
      </c>
      <c r="AA71" s="31">
        <v>29</v>
      </c>
      <c r="AB71" s="17" t="s">
        <v>127</v>
      </c>
      <c r="AC71" s="99"/>
      <c r="AD71" s="99"/>
      <c r="AE71" s="99">
        <v>1</v>
      </c>
      <c r="AF71" s="99"/>
      <c r="AG71" s="95"/>
      <c r="AH71" s="95"/>
      <c r="AI71" s="95"/>
      <c r="AJ71" s="95"/>
      <c r="AK71" s="96"/>
    </row>
    <row r="72" spans="1:37" s="7" customFormat="1" ht="52.5" customHeight="1" x14ac:dyDescent="0.25">
      <c r="A72" s="174"/>
      <c r="B72" s="176"/>
      <c r="C72" s="42"/>
      <c r="D72" s="42"/>
      <c r="E72" s="42"/>
      <c r="F72" s="42"/>
      <c r="G72" s="42"/>
      <c r="H72" s="42"/>
      <c r="I72" s="42"/>
      <c r="J72" s="42"/>
      <c r="K72" s="40">
        <f t="shared" si="6"/>
        <v>67.900000000000006</v>
      </c>
      <c r="L72" s="40">
        <v>33.950000000000003</v>
      </c>
      <c r="M72" s="40">
        <v>33.950000000000003</v>
      </c>
      <c r="N72" s="16" t="s">
        <v>128</v>
      </c>
      <c r="O72" s="40">
        <f t="shared" si="7"/>
        <v>691</v>
      </c>
      <c r="P72" s="40">
        <v>345.5</v>
      </c>
      <c r="Q72" s="40">
        <v>345.5</v>
      </c>
      <c r="R72" s="16" t="s">
        <v>129</v>
      </c>
      <c r="S72" s="15" t="s">
        <v>130</v>
      </c>
      <c r="T72" s="38">
        <f t="shared" ref="T72:T84" si="8">U72+V72</f>
        <v>168.7</v>
      </c>
      <c r="U72" s="31">
        <v>84.35</v>
      </c>
      <c r="V72" s="46">
        <v>84.35</v>
      </c>
      <c r="W72" s="16" t="s">
        <v>131</v>
      </c>
      <c r="X72" s="31"/>
      <c r="Y72" s="31">
        <f t="shared" si="5"/>
        <v>340</v>
      </c>
      <c r="Z72" s="31">
        <v>170</v>
      </c>
      <c r="AA72" s="46">
        <v>170</v>
      </c>
      <c r="AB72" s="5" t="s">
        <v>132</v>
      </c>
      <c r="AC72" s="99">
        <v>1</v>
      </c>
      <c r="AD72" s="99"/>
      <c r="AE72" s="99"/>
      <c r="AF72" s="99"/>
      <c r="AG72" s="95"/>
      <c r="AH72" s="95"/>
      <c r="AI72" s="95"/>
      <c r="AJ72" s="95"/>
      <c r="AK72" s="96"/>
    </row>
    <row r="73" spans="1:37" s="7" customFormat="1" ht="30" customHeight="1" x14ac:dyDescent="0.25">
      <c r="A73" s="174"/>
      <c r="B73" s="176"/>
      <c r="C73" s="42"/>
      <c r="D73" s="42"/>
      <c r="E73" s="42"/>
      <c r="F73" s="42"/>
      <c r="G73" s="42"/>
      <c r="H73" s="42"/>
      <c r="I73" s="42"/>
      <c r="J73" s="42"/>
      <c r="K73" s="40">
        <f t="shared" si="6"/>
        <v>100</v>
      </c>
      <c r="L73" s="40">
        <v>50</v>
      </c>
      <c r="M73" s="40">
        <v>50</v>
      </c>
      <c r="N73" s="16" t="s">
        <v>133</v>
      </c>
      <c r="O73" s="40">
        <f t="shared" si="7"/>
        <v>258</v>
      </c>
      <c r="P73" s="40">
        <v>129</v>
      </c>
      <c r="Q73" s="40">
        <v>129</v>
      </c>
      <c r="R73" s="16" t="s">
        <v>134</v>
      </c>
      <c r="S73" s="41" t="s">
        <v>23</v>
      </c>
      <c r="T73" s="38">
        <f t="shared" si="8"/>
        <v>107</v>
      </c>
      <c r="U73" s="31">
        <f>46+7.5</f>
        <v>53.5</v>
      </c>
      <c r="V73" s="31">
        <f>46+7.5</f>
        <v>53.5</v>
      </c>
      <c r="W73" s="16" t="s">
        <v>135</v>
      </c>
      <c r="X73" s="31"/>
      <c r="Y73" s="31">
        <f t="shared" si="5"/>
        <v>45.54</v>
      </c>
      <c r="Z73" s="31">
        <v>22.77</v>
      </c>
      <c r="AA73" s="31">
        <v>22.77</v>
      </c>
      <c r="AB73" s="17" t="s">
        <v>136</v>
      </c>
      <c r="AC73" s="99"/>
      <c r="AD73" s="99"/>
      <c r="AE73" s="99">
        <v>1</v>
      </c>
      <c r="AF73" s="99"/>
      <c r="AG73" s="95"/>
      <c r="AH73" s="95"/>
      <c r="AI73" s="95"/>
      <c r="AJ73" s="95"/>
      <c r="AK73" s="96"/>
    </row>
    <row r="74" spans="1:37" s="7" customFormat="1" ht="54" customHeight="1" x14ac:dyDescent="0.25">
      <c r="A74" s="174"/>
      <c r="B74" s="176"/>
      <c r="C74" s="42"/>
      <c r="D74" s="42"/>
      <c r="E74" s="42"/>
      <c r="F74" s="42"/>
      <c r="G74" s="42"/>
      <c r="H74" s="42"/>
      <c r="I74" s="42"/>
      <c r="J74" s="42"/>
      <c r="K74" s="40">
        <f t="shared" si="6"/>
        <v>144</v>
      </c>
      <c r="L74" s="40">
        <v>72</v>
      </c>
      <c r="M74" s="40">
        <v>72</v>
      </c>
      <c r="N74" s="16" t="s">
        <v>137</v>
      </c>
      <c r="O74" s="40">
        <f t="shared" si="7"/>
        <v>100</v>
      </c>
      <c r="P74" s="40">
        <v>50</v>
      </c>
      <c r="Q74" s="40">
        <v>50</v>
      </c>
      <c r="R74" s="16" t="s">
        <v>138</v>
      </c>
      <c r="S74" s="41" t="s">
        <v>23</v>
      </c>
      <c r="T74" s="38">
        <f t="shared" si="8"/>
        <v>40</v>
      </c>
      <c r="U74" s="31">
        <v>20</v>
      </c>
      <c r="V74" s="31">
        <v>20</v>
      </c>
      <c r="W74" s="16" t="s">
        <v>139</v>
      </c>
      <c r="X74" s="31"/>
      <c r="Y74" s="31">
        <f t="shared" si="5"/>
        <v>100</v>
      </c>
      <c r="Z74" s="31">
        <v>50</v>
      </c>
      <c r="AA74" s="31">
        <v>50</v>
      </c>
      <c r="AB74" s="5" t="s">
        <v>140</v>
      </c>
      <c r="AC74" s="99">
        <v>1</v>
      </c>
      <c r="AD74" s="99"/>
      <c r="AE74" s="99"/>
      <c r="AF74" s="99"/>
      <c r="AG74" s="95"/>
      <c r="AH74" s="95"/>
      <c r="AI74" s="95"/>
      <c r="AJ74" s="95"/>
      <c r="AK74" s="96"/>
    </row>
    <row r="75" spans="1:37" s="7" customFormat="1" ht="30" customHeight="1" x14ac:dyDescent="0.25">
      <c r="A75" s="174"/>
      <c r="B75" s="176"/>
      <c r="C75" s="42"/>
      <c r="D75" s="42"/>
      <c r="E75" s="42"/>
      <c r="F75" s="42"/>
      <c r="G75" s="42"/>
      <c r="H75" s="42"/>
      <c r="I75" s="42"/>
      <c r="J75" s="42"/>
      <c r="K75" s="40">
        <f t="shared" si="6"/>
        <v>20</v>
      </c>
      <c r="L75" s="40">
        <v>10</v>
      </c>
      <c r="M75" s="40">
        <v>10</v>
      </c>
      <c r="N75" s="16" t="s">
        <v>128</v>
      </c>
      <c r="O75" s="40">
        <f t="shared" si="7"/>
        <v>102</v>
      </c>
      <c r="P75" s="40">
        <v>51</v>
      </c>
      <c r="Q75" s="40">
        <v>51</v>
      </c>
      <c r="R75" s="16" t="s">
        <v>128</v>
      </c>
      <c r="S75" s="41" t="s">
        <v>23</v>
      </c>
      <c r="T75" s="38">
        <f t="shared" si="8"/>
        <v>70</v>
      </c>
      <c r="U75" s="31">
        <f>25+10</f>
        <v>35</v>
      </c>
      <c r="V75" s="31">
        <f>25+10</f>
        <v>35</v>
      </c>
      <c r="W75" s="16" t="s">
        <v>141</v>
      </c>
      <c r="X75" s="31"/>
      <c r="Y75" s="31">
        <f t="shared" si="5"/>
        <v>98.2</v>
      </c>
      <c r="Z75" s="31">
        <v>49.1</v>
      </c>
      <c r="AA75" s="31">
        <v>49.1</v>
      </c>
      <c r="AB75" s="17" t="s">
        <v>142</v>
      </c>
      <c r="AC75" s="99"/>
      <c r="AD75" s="99"/>
      <c r="AE75" s="99"/>
      <c r="AF75" s="99"/>
      <c r="AG75" s="95"/>
      <c r="AH75" s="95">
        <v>1</v>
      </c>
      <c r="AI75" s="95"/>
      <c r="AJ75" s="95"/>
      <c r="AK75" s="96"/>
    </row>
    <row r="76" spans="1:37" s="7" customFormat="1" ht="48" customHeight="1" x14ac:dyDescent="0.25">
      <c r="A76" s="174"/>
      <c r="B76" s="176"/>
      <c r="C76" s="42"/>
      <c r="D76" s="42"/>
      <c r="E76" s="42"/>
      <c r="F76" s="42"/>
      <c r="G76" s="42"/>
      <c r="H76" s="42"/>
      <c r="I76" s="42"/>
      <c r="J76" s="42"/>
      <c r="K76" s="40"/>
      <c r="L76" s="40"/>
      <c r="M76" s="40"/>
      <c r="N76" s="16"/>
      <c r="O76" s="40"/>
      <c r="P76" s="40"/>
      <c r="Q76" s="40"/>
      <c r="R76" s="16"/>
      <c r="S76" s="41"/>
      <c r="T76" s="38">
        <f t="shared" si="8"/>
        <v>34</v>
      </c>
      <c r="U76" s="31">
        <v>17</v>
      </c>
      <c r="V76" s="31">
        <v>17</v>
      </c>
      <c r="W76" s="16" t="s">
        <v>125</v>
      </c>
      <c r="X76" s="31"/>
      <c r="Y76" s="31">
        <f t="shared" si="5"/>
        <v>120</v>
      </c>
      <c r="Z76" s="31">
        <v>60</v>
      </c>
      <c r="AA76" s="31">
        <v>60</v>
      </c>
      <c r="AB76" s="5" t="s">
        <v>143</v>
      </c>
      <c r="AC76" s="99">
        <v>1</v>
      </c>
      <c r="AD76" s="99"/>
      <c r="AE76" s="99"/>
      <c r="AF76" s="99"/>
      <c r="AG76" s="95"/>
      <c r="AH76" s="95"/>
      <c r="AI76" s="95"/>
      <c r="AJ76" s="95"/>
      <c r="AK76" s="96"/>
    </row>
    <row r="77" spans="1:37" s="7" customFormat="1" ht="51" customHeight="1" x14ac:dyDescent="0.25">
      <c r="A77" s="174"/>
      <c r="B77" s="176"/>
      <c r="C77" s="42"/>
      <c r="D77" s="42"/>
      <c r="E77" s="42"/>
      <c r="F77" s="42"/>
      <c r="G77" s="42"/>
      <c r="H77" s="42"/>
      <c r="I77" s="42"/>
      <c r="J77" s="42"/>
      <c r="K77" s="40">
        <f t="shared" si="6"/>
        <v>586</v>
      </c>
      <c r="L77" s="40">
        <v>293</v>
      </c>
      <c r="M77" s="40">
        <v>293</v>
      </c>
      <c r="N77" s="16" t="s">
        <v>144</v>
      </c>
      <c r="O77" s="40">
        <f t="shared" si="7"/>
        <v>400</v>
      </c>
      <c r="P77" s="40">
        <v>200</v>
      </c>
      <c r="Q77" s="40">
        <v>200</v>
      </c>
      <c r="R77" s="16" t="s">
        <v>145</v>
      </c>
      <c r="S77" s="41" t="s">
        <v>23</v>
      </c>
      <c r="T77" s="38">
        <f t="shared" si="8"/>
        <v>52</v>
      </c>
      <c r="U77" s="31">
        <v>26</v>
      </c>
      <c r="V77" s="31">
        <v>26</v>
      </c>
      <c r="W77" s="16" t="s">
        <v>146</v>
      </c>
      <c r="X77" s="31"/>
      <c r="Y77" s="31">
        <f t="shared" si="5"/>
        <v>212</v>
      </c>
      <c r="Z77" s="31">
        <v>106</v>
      </c>
      <c r="AA77" s="31">
        <v>106</v>
      </c>
      <c r="AB77" s="5" t="s">
        <v>147</v>
      </c>
      <c r="AC77" s="99">
        <v>1</v>
      </c>
      <c r="AD77" s="99"/>
      <c r="AE77" s="99"/>
      <c r="AF77" s="99"/>
      <c r="AG77" s="95"/>
      <c r="AH77" s="95"/>
      <c r="AI77" s="95"/>
      <c r="AJ77" s="95"/>
      <c r="AK77" s="96"/>
    </row>
    <row r="78" spans="1:37" s="7" customFormat="1" ht="48.75" customHeight="1" x14ac:dyDescent="0.25">
      <c r="A78" s="174"/>
      <c r="B78" s="176"/>
      <c r="C78" s="42"/>
      <c r="D78" s="42"/>
      <c r="E78" s="42"/>
      <c r="F78" s="42"/>
      <c r="G78" s="42"/>
      <c r="H78" s="42"/>
      <c r="I78" s="42"/>
      <c r="J78" s="42"/>
      <c r="K78" s="40"/>
      <c r="L78" s="40"/>
      <c r="M78" s="40"/>
      <c r="N78" s="16"/>
      <c r="O78" s="40">
        <f t="shared" si="7"/>
        <v>39</v>
      </c>
      <c r="P78" s="40">
        <v>19.5</v>
      </c>
      <c r="Q78" s="40">
        <v>19.5</v>
      </c>
      <c r="R78" s="16" t="s">
        <v>148</v>
      </c>
      <c r="S78" s="41" t="s">
        <v>23</v>
      </c>
      <c r="T78" s="38">
        <f t="shared" si="8"/>
        <v>240</v>
      </c>
      <c r="U78" s="31">
        <v>120</v>
      </c>
      <c r="V78" s="31">
        <v>120</v>
      </c>
      <c r="W78" s="16" t="s">
        <v>134</v>
      </c>
      <c r="X78" s="31"/>
      <c r="Y78" s="31">
        <f t="shared" si="5"/>
        <v>50</v>
      </c>
      <c r="Z78" s="31">
        <v>25</v>
      </c>
      <c r="AA78" s="31">
        <v>25</v>
      </c>
      <c r="AB78" s="17" t="s">
        <v>149</v>
      </c>
      <c r="AC78" s="99"/>
      <c r="AD78" s="99"/>
      <c r="AE78" s="99">
        <v>1</v>
      </c>
      <c r="AF78" s="99"/>
      <c r="AG78" s="95"/>
      <c r="AH78" s="95"/>
      <c r="AI78" s="95"/>
      <c r="AJ78" s="95"/>
      <c r="AK78" s="96"/>
    </row>
    <row r="79" spans="1:37" s="7" customFormat="1" ht="33" customHeight="1" x14ac:dyDescent="0.25">
      <c r="A79" s="174"/>
      <c r="B79" s="176"/>
      <c r="C79" s="42"/>
      <c r="D79" s="42"/>
      <c r="E79" s="42"/>
      <c r="F79" s="42"/>
      <c r="G79" s="42"/>
      <c r="H79" s="42"/>
      <c r="I79" s="42"/>
      <c r="J79" s="42"/>
      <c r="K79" s="40"/>
      <c r="L79" s="40"/>
      <c r="M79" s="40"/>
      <c r="N79" s="16"/>
      <c r="O79" s="40"/>
      <c r="P79" s="40"/>
      <c r="Q79" s="40"/>
      <c r="R79" s="16"/>
      <c r="S79" s="41"/>
      <c r="T79" s="38">
        <f t="shared" si="8"/>
        <v>60</v>
      </c>
      <c r="U79" s="31">
        <v>30</v>
      </c>
      <c r="V79" s="31">
        <v>30</v>
      </c>
      <c r="W79" s="16" t="s">
        <v>150</v>
      </c>
      <c r="X79" s="31"/>
      <c r="Y79" s="31">
        <f t="shared" si="5"/>
        <v>0</v>
      </c>
      <c r="Z79" s="31"/>
      <c r="AA79" s="31"/>
      <c r="AB79" s="17"/>
      <c r="AC79" s="99"/>
      <c r="AD79" s="99"/>
      <c r="AE79" s="99"/>
      <c r="AF79" s="99"/>
      <c r="AG79" s="95"/>
      <c r="AH79" s="95"/>
      <c r="AI79" s="95"/>
      <c r="AJ79" s="95"/>
      <c r="AK79" s="96"/>
    </row>
    <row r="80" spans="1:37" s="7" customFormat="1" ht="40.5" customHeight="1" x14ac:dyDescent="0.25">
      <c r="A80" s="174"/>
      <c r="B80" s="176"/>
      <c r="C80" s="42"/>
      <c r="D80" s="42"/>
      <c r="E80" s="42"/>
      <c r="F80" s="42"/>
      <c r="G80" s="42"/>
      <c r="H80" s="42"/>
      <c r="I80" s="42"/>
      <c r="J80" s="42"/>
      <c r="K80" s="40"/>
      <c r="L80" s="40"/>
      <c r="M80" s="40"/>
      <c r="N80" s="16"/>
      <c r="O80" s="40"/>
      <c r="P80" s="40"/>
      <c r="Q80" s="40"/>
      <c r="R80" s="16"/>
      <c r="S80" s="41"/>
      <c r="T80" s="38">
        <f t="shared" si="8"/>
        <v>48</v>
      </c>
      <c r="U80" s="31">
        <v>24</v>
      </c>
      <c r="V80" s="31">
        <f>20+4</f>
        <v>24</v>
      </c>
      <c r="W80" s="15" t="s">
        <v>151</v>
      </c>
      <c r="X80" s="31"/>
      <c r="Y80" s="31">
        <f t="shared" si="5"/>
        <v>0</v>
      </c>
      <c r="Z80" s="31"/>
      <c r="AA80" s="31"/>
      <c r="AB80" s="22"/>
      <c r="AC80" s="99"/>
      <c r="AD80" s="99"/>
      <c r="AE80" s="99"/>
      <c r="AF80" s="99"/>
      <c r="AG80" s="95"/>
      <c r="AH80" s="95"/>
      <c r="AI80" s="95"/>
      <c r="AJ80" s="95"/>
      <c r="AK80" s="96"/>
    </row>
    <row r="81" spans="1:37" s="7" customFormat="1" ht="33" customHeight="1" x14ac:dyDescent="0.25">
      <c r="A81" s="174"/>
      <c r="B81" s="176"/>
      <c r="C81" s="42"/>
      <c r="D81" s="42"/>
      <c r="E81" s="42"/>
      <c r="F81" s="42"/>
      <c r="G81" s="42"/>
      <c r="H81" s="42"/>
      <c r="I81" s="42"/>
      <c r="J81" s="42"/>
      <c r="K81" s="40"/>
      <c r="L81" s="40"/>
      <c r="M81" s="40"/>
      <c r="N81" s="16"/>
      <c r="O81" s="40"/>
      <c r="P81" s="40"/>
      <c r="Q81" s="40"/>
      <c r="R81" s="16"/>
      <c r="S81" s="41"/>
      <c r="T81" s="38">
        <f t="shared" si="8"/>
        <v>200</v>
      </c>
      <c r="U81" s="31">
        <v>100</v>
      </c>
      <c r="V81" s="31">
        <v>100</v>
      </c>
      <c r="W81" s="15" t="s">
        <v>152</v>
      </c>
      <c r="X81" s="31"/>
      <c r="Y81" s="31">
        <f t="shared" si="5"/>
        <v>0</v>
      </c>
      <c r="Z81" s="31"/>
      <c r="AA81" s="31"/>
      <c r="AB81" s="22"/>
      <c r="AC81" s="99"/>
      <c r="AD81" s="99"/>
      <c r="AE81" s="99"/>
      <c r="AF81" s="99"/>
      <c r="AG81" s="95"/>
      <c r="AH81" s="95"/>
      <c r="AI81" s="95"/>
      <c r="AJ81" s="95"/>
      <c r="AK81" s="96"/>
    </row>
    <row r="82" spans="1:37" s="7" customFormat="1" ht="37.5" customHeight="1" x14ac:dyDescent="0.25">
      <c r="A82" s="174"/>
      <c r="B82" s="176"/>
      <c r="C82" s="42"/>
      <c r="D82" s="42"/>
      <c r="E82" s="42"/>
      <c r="F82" s="42"/>
      <c r="G82" s="42"/>
      <c r="H82" s="42"/>
      <c r="I82" s="42"/>
      <c r="J82" s="42"/>
      <c r="K82" s="40"/>
      <c r="L82" s="40"/>
      <c r="M82" s="40"/>
      <c r="N82" s="16"/>
      <c r="O82" s="40"/>
      <c r="P82" s="40"/>
      <c r="Q82" s="40"/>
      <c r="R82" s="16"/>
      <c r="S82" s="41"/>
      <c r="T82" s="38">
        <f t="shared" si="8"/>
        <v>45</v>
      </c>
      <c r="U82" s="31">
        <v>22.5</v>
      </c>
      <c r="V82" s="31">
        <v>22.5</v>
      </c>
      <c r="W82" s="16" t="s">
        <v>153</v>
      </c>
      <c r="X82" s="31"/>
      <c r="Y82" s="31">
        <f t="shared" si="5"/>
        <v>0</v>
      </c>
      <c r="Z82" s="31"/>
      <c r="AA82" s="31"/>
      <c r="AB82" s="17"/>
      <c r="AC82" s="99"/>
      <c r="AD82" s="99"/>
      <c r="AE82" s="99"/>
      <c r="AF82" s="99"/>
      <c r="AG82" s="95"/>
      <c r="AH82" s="95"/>
      <c r="AI82" s="95"/>
      <c r="AJ82" s="95"/>
      <c r="AK82" s="96"/>
    </row>
    <row r="83" spans="1:37" s="7" customFormat="1" ht="36.75" customHeight="1" x14ac:dyDescent="0.25">
      <c r="A83" s="174"/>
      <c r="B83" s="176"/>
      <c r="C83" s="42"/>
      <c r="D83" s="42"/>
      <c r="E83" s="42"/>
      <c r="F83" s="42"/>
      <c r="G83" s="42"/>
      <c r="H83" s="42"/>
      <c r="I83" s="42"/>
      <c r="J83" s="42"/>
      <c r="K83" s="40"/>
      <c r="L83" s="40"/>
      <c r="M83" s="40"/>
      <c r="N83" s="16"/>
      <c r="O83" s="40"/>
      <c r="P83" s="40"/>
      <c r="Q83" s="40"/>
      <c r="R83" s="16"/>
      <c r="S83" s="41"/>
      <c r="T83" s="38">
        <f t="shared" si="8"/>
        <v>100</v>
      </c>
      <c r="U83" s="31">
        <v>50</v>
      </c>
      <c r="V83" s="31">
        <v>50</v>
      </c>
      <c r="W83" s="16" t="s">
        <v>154</v>
      </c>
      <c r="X83" s="31"/>
      <c r="Y83" s="31">
        <f t="shared" si="5"/>
        <v>0</v>
      </c>
      <c r="Z83" s="31"/>
      <c r="AA83" s="31"/>
      <c r="AB83" s="17"/>
      <c r="AC83" s="99"/>
      <c r="AD83" s="99"/>
      <c r="AE83" s="99"/>
      <c r="AF83" s="99"/>
      <c r="AG83" s="95"/>
      <c r="AH83" s="95"/>
      <c r="AI83" s="95"/>
      <c r="AJ83" s="95"/>
      <c r="AK83" s="96"/>
    </row>
    <row r="84" spans="1:37" s="7" customFormat="1" ht="33" customHeight="1" thickBot="1" x14ac:dyDescent="0.3">
      <c r="A84" s="175"/>
      <c r="B84" s="177"/>
      <c r="C84" s="101"/>
      <c r="D84" s="101"/>
      <c r="E84" s="101"/>
      <c r="F84" s="101"/>
      <c r="G84" s="101"/>
      <c r="H84" s="101"/>
      <c r="I84" s="101"/>
      <c r="J84" s="101"/>
      <c r="K84" s="102">
        <f>L84+M84</f>
        <v>21</v>
      </c>
      <c r="L84" s="102">
        <v>10.5</v>
      </c>
      <c r="M84" s="102">
        <v>10.5</v>
      </c>
      <c r="N84" s="103" t="s">
        <v>148</v>
      </c>
      <c r="O84" s="102">
        <f t="shared" si="7"/>
        <v>400</v>
      </c>
      <c r="P84" s="102">
        <v>200</v>
      </c>
      <c r="Q84" s="102">
        <v>200</v>
      </c>
      <c r="R84" s="103" t="s">
        <v>120</v>
      </c>
      <c r="S84" s="105" t="s">
        <v>23</v>
      </c>
      <c r="T84" s="106">
        <f t="shared" si="8"/>
        <v>320</v>
      </c>
      <c r="U84" s="100">
        <v>160</v>
      </c>
      <c r="V84" s="100">
        <v>160</v>
      </c>
      <c r="W84" s="103" t="s">
        <v>145</v>
      </c>
      <c r="X84" s="100"/>
      <c r="Y84" s="100">
        <f t="shared" si="5"/>
        <v>0</v>
      </c>
      <c r="Z84" s="100"/>
      <c r="AA84" s="100"/>
      <c r="AB84" s="23"/>
      <c r="AC84" s="99"/>
      <c r="AD84" s="99"/>
      <c r="AE84" s="99"/>
      <c r="AF84" s="99"/>
      <c r="AG84" s="95"/>
      <c r="AH84" s="95"/>
      <c r="AI84" s="95"/>
      <c r="AJ84" s="95"/>
      <c r="AK84" s="96"/>
    </row>
    <row r="85" spans="1:37" s="10" customFormat="1" ht="18" customHeight="1" x14ac:dyDescent="0.25">
      <c r="A85" s="170">
        <v>9</v>
      </c>
      <c r="B85" s="168" t="s">
        <v>208</v>
      </c>
      <c r="C85" s="77"/>
      <c r="D85" s="77"/>
      <c r="E85" s="77"/>
      <c r="F85" s="77"/>
      <c r="G85" s="77">
        <f>SUM(G88:G99)</f>
        <v>300</v>
      </c>
      <c r="H85" s="77">
        <f>SUM(H88:H99)</f>
        <v>75</v>
      </c>
      <c r="I85" s="77">
        <f>SUM(I88:I99)</f>
        <v>75</v>
      </c>
      <c r="J85" s="77"/>
      <c r="K85" s="78">
        <f>L85+M85</f>
        <v>190.3</v>
      </c>
      <c r="L85" s="78">
        <f>SUM(L88:L99)</f>
        <v>95.15</v>
      </c>
      <c r="M85" s="78">
        <f>SUM(M88:M99)</f>
        <v>95.15</v>
      </c>
      <c r="N85" s="14"/>
      <c r="O85" s="78">
        <f>P85+Q85</f>
        <v>582.29999999999995</v>
      </c>
      <c r="P85" s="78">
        <f>SUM(P88:P99)</f>
        <v>291.14999999999998</v>
      </c>
      <c r="Q85" s="78">
        <f>SUM(Q88:Q99)</f>
        <v>291.14999999999998</v>
      </c>
      <c r="R85" s="14"/>
      <c r="S85" s="79"/>
      <c r="T85" s="68">
        <f>SUM(T86:T99)</f>
        <v>551.79999999999995</v>
      </c>
      <c r="U85" s="59">
        <f>SUM(U86:U99)</f>
        <v>275.89999999999998</v>
      </c>
      <c r="V85" s="59">
        <f>SUM(V86:V99)</f>
        <v>275.89999999999998</v>
      </c>
      <c r="W85" s="14"/>
      <c r="X85" s="59"/>
      <c r="Y85" s="59">
        <f>SUM(Y86:Y99)</f>
        <v>967.5</v>
      </c>
      <c r="Z85" s="59">
        <f>SUM(Z86:Z99)</f>
        <v>483.75</v>
      </c>
      <c r="AA85" s="59">
        <f>SUM(AA86:AA99)</f>
        <v>483.75</v>
      </c>
      <c r="AB85" s="21" t="s">
        <v>203</v>
      </c>
      <c r="AC85" s="97"/>
      <c r="AD85" s="97"/>
      <c r="AE85" s="97"/>
      <c r="AF85" s="97"/>
      <c r="AG85" s="97"/>
      <c r="AH85" s="97"/>
      <c r="AI85" s="97"/>
      <c r="AJ85" s="97"/>
      <c r="AK85" s="98"/>
    </row>
    <row r="86" spans="1:37" s="10" customFormat="1" ht="48" customHeight="1" x14ac:dyDescent="0.25">
      <c r="A86" s="174"/>
      <c r="B86" s="176"/>
      <c r="C86" s="42"/>
      <c r="D86" s="42"/>
      <c r="E86" s="42"/>
      <c r="F86" s="42"/>
      <c r="G86" s="42"/>
      <c r="H86" s="42"/>
      <c r="I86" s="42"/>
      <c r="J86" s="42"/>
      <c r="K86" s="43"/>
      <c r="L86" s="43"/>
      <c r="M86" s="43"/>
      <c r="N86" s="12"/>
      <c r="O86" s="43"/>
      <c r="P86" s="43"/>
      <c r="Q86" s="43"/>
      <c r="R86" s="12"/>
      <c r="S86" s="44"/>
      <c r="T86" s="38">
        <f t="shared" ref="T86:T99" si="9">U86+V86</f>
        <v>28</v>
      </c>
      <c r="U86" s="31">
        <v>14</v>
      </c>
      <c r="V86" s="31">
        <v>14</v>
      </c>
      <c r="W86" s="15" t="s">
        <v>155</v>
      </c>
      <c r="X86" s="26"/>
      <c r="Y86" s="31">
        <f t="shared" si="5"/>
        <v>36</v>
      </c>
      <c r="Z86" s="31">
        <v>18</v>
      </c>
      <c r="AA86" s="31">
        <v>18</v>
      </c>
      <c r="AB86" s="22" t="s">
        <v>156</v>
      </c>
      <c r="AC86" s="97">
        <v>1</v>
      </c>
      <c r="AD86" s="97"/>
      <c r="AE86" s="97"/>
      <c r="AF86" s="97"/>
      <c r="AG86" s="97"/>
      <c r="AH86" s="97"/>
      <c r="AI86" s="97"/>
      <c r="AJ86" s="97"/>
      <c r="AK86" s="98"/>
    </row>
    <row r="87" spans="1:37" s="10" customFormat="1" ht="18" customHeight="1" x14ac:dyDescent="0.25">
      <c r="A87" s="174"/>
      <c r="B87" s="176"/>
      <c r="C87" s="42"/>
      <c r="D87" s="42"/>
      <c r="E87" s="42"/>
      <c r="F87" s="42"/>
      <c r="G87" s="42"/>
      <c r="H87" s="42"/>
      <c r="I87" s="42"/>
      <c r="J87" s="42"/>
      <c r="K87" s="43"/>
      <c r="L87" s="43"/>
      <c r="M87" s="43"/>
      <c r="N87" s="12"/>
      <c r="O87" s="43"/>
      <c r="P87" s="43"/>
      <c r="Q87" s="43"/>
      <c r="R87" s="12"/>
      <c r="S87" s="44"/>
      <c r="T87" s="38">
        <f t="shared" si="9"/>
        <v>116.8</v>
      </c>
      <c r="U87" s="31">
        <v>58.4</v>
      </c>
      <c r="V87" s="31">
        <f>34+9.4+15</f>
        <v>58.4</v>
      </c>
      <c r="W87" s="16" t="s">
        <v>157</v>
      </c>
      <c r="X87" s="26"/>
      <c r="Y87" s="31">
        <f t="shared" si="5"/>
        <v>4</v>
      </c>
      <c r="Z87" s="31">
        <v>2</v>
      </c>
      <c r="AA87" s="31">
        <v>2</v>
      </c>
      <c r="AB87" s="17" t="s">
        <v>209</v>
      </c>
      <c r="AC87" s="97"/>
      <c r="AD87" s="97"/>
      <c r="AE87" s="97"/>
      <c r="AF87" s="97"/>
      <c r="AG87" s="97"/>
      <c r="AH87" s="97">
        <v>1</v>
      </c>
      <c r="AI87" s="97"/>
      <c r="AJ87" s="97"/>
      <c r="AK87" s="98"/>
    </row>
    <row r="88" spans="1:37" s="10" customFormat="1" ht="18" customHeight="1" x14ac:dyDescent="0.25">
      <c r="A88" s="174"/>
      <c r="B88" s="176"/>
      <c r="C88" s="42"/>
      <c r="D88" s="42"/>
      <c r="E88" s="42"/>
      <c r="F88" s="42"/>
      <c r="G88" s="39">
        <v>300</v>
      </c>
      <c r="H88" s="39">
        <v>75</v>
      </c>
      <c r="I88" s="39">
        <v>75</v>
      </c>
      <c r="J88" s="39" t="s">
        <v>158</v>
      </c>
      <c r="K88" s="40">
        <f>L88+M88</f>
        <v>30</v>
      </c>
      <c r="L88" s="40">
        <v>15</v>
      </c>
      <c r="M88" s="40">
        <v>15</v>
      </c>
      <c r="N88" s="16" t="s">
        <v>159</v>
      </c>
      <c r="O88" s="40">
        <f>P88+Q88</f>
        <v>100</v>
      </c>
      <c r="P88" s="40">
        <v>50</v>
      </c>
      <c r="Q88" s="40">
        <v>50</v>
      </c>
      <c r="R88" s="16" t="s">
        <v>160</v>
      </c>
      <c r="S88" s="41" t="s">
        <v>23</v>
      </c>
      <c r="T88" s="38">
        <f t="shared" si="9"/>
        <v>99</v>
      </c>
      <c r="U88" s="31">
        <v>49.5</v>
      </c>
      <c r="V88" s="31">
        <v>49.5</v>
      </c>
      <c r="W88" s="16" t="s">
        <v>161</v>
      </c>
      <c r="X88" s="31"/>
      <c r="Y88" s="31">
        <f t="shared" si="5"/>
        <v>46</v>
      </c>
      <c r="Z88" s="31">
        <v>23</v>
      </c>
      <c r="AA88" s="31">
        <v>23</v>
      </c>
      <c r="AB88" s="17" t="s">
        <v>162</v>
      </c>
      <c r="AC88" s="97"/>
      <c r="AD88" s="97"/>
      <c r="AE88" s="97"/>
      <c r="AF88" s="97"/>
      <c r="AG88" s="97">
        <v>1</v>
      </c>
      <c r="AH88" s="97"/>
      <c r="AI88" s="97"/>
      <c r="AJ88" s="97"/>
      <c r="AK88" s="98"/>
    </row>
    <row r="89" spans="1:37" s="10" customFormat="1" ht="18" customHeight="1" x14ac:dyDescent="0.25">
      <c r="A89" s="174"/>
      <c r="B89" s="176"/>
      <c r="C89" s="42"/>
      <c r="D89" s="42"/>
      <c r="E89" s="42"/>
      <c r="F89" s="42"/>
      <c r="G89" s="42"/>
      <c r="H89" s="42"/>
      <c r="I89" s="42"/>
      <c r="J89" s="42"/>
      <c r="K89" s="40">
        <f>L89+M89</f>
        <v>14</v>
      </c>
      <c r="L89" s="40">
        <v>7</v>
      </c>
      <c r="M89" s="40">
        <v>7</v>
      </c>
      <c r="N89" s="16" t="s">
        <v>163</v>
      </c>
      <c r="O89" s="40">
        <f>P89+Q89</f>
        <v>140</v>
      </c>
      <c r="P89" s="40">
        <v>70</v>
      </c>
      <c r="Q89" s="40">
        <v>70</v>
      </c>
      <c r="R89" s="16" t="s">
        <v>164</v>
      </c>
      <c r="S89" s="41" t="s">
        <v>23</v>
      </c>
      <c r="T89" s="38">
        <f t="shared" si="9"/>
        <v>98</v>
      </c>
      <c r="U89" s="31">
        <v>49</v>
      </c>
      <c r="V89" s="31">
        <v>49</v>
      </c>
      <c r="W89" s="16" t="s">
        <v>165</v>
      </c>
      <c r="X89" s="31"/>
      <c r="Y89" s="31">
        <f t="shared" si="5"/>
        <v>62</v>
      </c>
      <c r="Z89" s="31">
        <v>31</v>
      </c>
      <c r="AA89" s="31">
        <f>28.5+1+1.5</f>
        <v>31</v>
      </c>
      <c r="AB89" s="17" t="s">
        <v>166</v>
      </c>
      <c r="AC89" s="97"/>
      <c r="AD89" s="97">
        <v>1</v>
      </c>
      <c r="AE89" s="97"/>
      <c r="AF89" s="97"/>
      <c r="AG89" s="97"/>
      <c r="AH89" s="97"/>
      <c r="AI89" s="97"/>
      <c r="AJ89" s="97"/>
      <c r="AK89" s="98"/>
    </row>
    <row r="90" spans="1:37" s="10" customFormat="1" ht="35.25" customHeight="1" x14ac:dyDescent="0.25">
      <c r="A90" s="174"/>
      <c r="B90" s="176"/>
      <c r="C90" s="42"/>
      <c r="D90" s="42"/>
      <c r="E90" s="42"/>
      <c r="F90" s="42"/>
      <c r="G90" s="42"/>
      <c r="H90" s="42"/>
      <c r="I90" s="42"/>
      <c r="J90" s="42"/>
      <c r="K90" s="40">
        <f>L90+M90</f>
        <v>14.7</v>
      </c>
      <c r="L90" s="40">
        <v>7.35</v>
      </c>
      <c r="M90" s="40">
        <v>7.35</v>
      </c>
      <c r="N90" s="16" t="s">
        <v>167</v>
      </c>
      <c r="O90" s="40">
        <f>P90+Q90</f>
        <v>81</v>
      </c>
      <c r="P90" s="40">
        <v>40.5</v>
      </c>
      <c r="Q90" s="40">
        <v>40.5</v>
      </c>
      <c r="R90" s="16" t="s">
        <v>168</v>
      </c>
      <c r="S90" s="41" t="s">
        <v>23</v>
      </c>
      <c r="T90" s="38">
        <f t="shared" si="9"/>
        <v>60</v>
      </c>
      <c r="U90" s="31">
        <v>30</v>
      </c>
      <c r="V90" s="31">
        <v>30</v>
      </c>
      <c r="W90" s="16" t="s">
        <v>169</v>
      </c>
      <c r="X90" s="31"/>
      <c r="Y90" s="31">
        <f t="shared" si="5"/>
        <v>17.3</v>
      </c>
      <c r="Z90" s="31">
        <v>8.65</v>
      </c>
      <c r="AA90" s="31">
        <v>8.65</v>
      </c>
      <c r="AB90" s="17" t="s">
        <v>170</v>
      </c>
      <c r="AC90" s="97"/>
      <c r="AD90" s="97"/>
      <c r="AE90" s="97"/>
      <c r="AF90" s="97"/>
      <c r="AG90" s="97">
        <v>1</v>
      </c>
      <c r="AH90" s="97"/>
      <c r="AI90" s="97"/>
      <c r="AJ90" s="97"/>
      <c r="AK90" s="98"/>
    </row>
    <row r="91" spans="1:37" s="10" customFormat="1" ht="35.25" customHeight="1" x14ac:dyDescent="0.25">
      <c r="A91" s="174"/>
      <c r="B91" s="176"/>
      <c r="C91" s="42"/>
      <c r="D91" s="42"/>
      <c r="E91" s="42"/>
      <c r="F91" s="42"/>
      <c r="G91" s="42"/>
      <c r="H91" s="42"/>
      <c r="I91" s="42"/>
      <c r="J91" s="42"/>
      <c r="K91" s="40"/>
      <c r="L91" s="40"/>
      <c r="M91" s="40"/>
      <c r="N91" s="16"/>
      <c r="O91" s="40"/>
      <c r="P91" s="40"/>
      <c r="Q91" s="40"/>
      <c r="R91" s="16"/>
      <c r="S91" s="41"/>
      <c r="T91" s="38"/>
      <c r="U91" s="31"/>
      <c r="V91" s="31"/>
      <c r="W91" s="16"/>
      <c r="X91" s="31"/>
      <c r="Y91" s="31">
        <f t="shared" si="5"/>
        <v>40</v>
      </c>
      <c r="Z91" s="31">
        <v>20</v>
      </c>
      <c r="AA91" s="31">
        <v>20</v>
      </c>
      <c r="AB91" s="17" t="s">
        <v>171</v>
      </c>
      <c r="AC91" s="97"/>
      <c r="AD91" s="97"/>
      <c r="AE91" s="97"/>
      <c r="AF91" s="97"/>
      <c r="AG91" s="97"/>
      <c r="AH91" s="97"/>
      <c r="AI91" s="97">
        <v>1</v>
      </c>
      <c r="AJ91" s="97"/>
      <c r="AK91" s="98"/>
    </row>
    <row r="92" spans="1:37" s="10" customFormat="1" ht="53.25" customHeight="1" x14ac:dyDescent="0.25">
      <c r="A92" s="174"/>
      <c r="B92" s="176"/>
      <c r="C92" s="42"/>
      <c r="D92" s="42"/>
      <c r="E92" s="42"/>
      <c r="F92" s="42"/>
      <c r="G92" s="42"/>
      <c r="H92" s="42"/>
      <c r="I92" s="42"/>
      <c r="J92" s="42"/>
      <c r="K92" s="40"/>
      <c r="L92" s="40"/>
      <c r="M92" s="40"/>
      <c r="N92" s="16"/>
      <c r="O92" s="40"/>
      <c r="P92" s="40"/>
      <c r="Q92" s="40"/>
      <c r="R92" s="16"/>
      <c r="S92" s="41"/>
      <c r="T92" s="38"/>
      <c r="U92" s="31"/>
      <c r="V92" s="31"/>
      <c r="W92" s="16"/>
      <c r="X92" s="31"/>
      <c r="Y92" s="31">
        <f t="shared" si="5"/>
        <v>36</v>
      </c>
      <c r="Z92" s="31">
        <v>18</v>
      </c>
      <c r="AA92" s="31">
        <v>18</v>
      </c>
      <c r="AB92" s="22" t="s">
        <v>172</v>
      </c>
      <c r="AC92" s="97">
        <v>1</v>
      </c>
      <c r="AD92" s="97"/>
      <c r="AE92" s="97"/>
      <c r="AF92" s="97"/>
      <c r="AG92" s="97"/>
      <c r="AH92" s="97"/>
      <c r="AI92" s="97"/>
      <c r="AJ92" s="97"/>
      <c r="AK92" s="98"/>
    </row>
    <row r="93" spans="1:37" s="7" customFormat="1" ht="48.75" customHeight="1" x14ac:dyDescent="0.25">
      <c r="A93" s="174"/>
      <c r="B93" s="176"/>
      <c r="C93" s="42"/>
      <c r="D93" s="42"/>
      <c r="E93" s="42"/>
      <c r="F93" s="42"/>
      <c r="G93" s="42"/>
      <c r="H93" s="42"/>
      <c r="I93" s="42"/>
      <c r="J93" s="42"/>
      <c r="K93" s="40">
        <f>L93+M93</f>
        <v>63.4</v>
      </c>
      <c r="L93" s="40">
        <v>31.7</v>
      </c>
      <c r="M93" s="40">
        <v>31.7</v>
      </c>
      <c r="N93" s="16" t="s">
        <v>173</v>
      </c>
      <c r="O93" s="40">
        <f>P93+Q93</f>
        <v>90</v>
      </c>
      <c r="P93" s="40">
        <v>45</v>
      </c>
      <c r="Q93" s="40">
        <v>45</v>
      </c>
      <c r="R93" s="16" t="s">
        <v>174</v>
      </c>
      <c r="S93" s="41" t="s">
        <v>97</v>
      </c>
      <c r="T93" s="38">
        <f t="shared" si="9"/>
        <v>90</v>
      </c>
      <c r="U93" s="40">
        <v>45</v>
      </c>
      <c r="V93" s="40">
        <v>45</v>
      </c>
      <c r="W93" s="16" t="s">
        <v>175</v>
      </c>
      <c r="X93" s="31"/>
      <c r="Y93" s="31">
        <f t="shared" si="5"/>
        <v>156</v>
      </c>
      <c r="Z93" s="40">
        <v>78</v>
      </c>
      <c r="AA93" s="40">
        <v>78</v>
      </c>
      <c r="AB93" s="5" t="s">
        <v>174</v>
      </c>
      <c r="AC93" s="95">
        <v>1</v>
      </c>
      <c r="AD93" s="95"/>
      <c r="AE93" s="95"/>
      <c r="AF93" s="95"/>
      <c r="AG93" s="95"/>
      <c r="AH93" s="95"/>
      <c r="AI93" s="95"/>
      <c r="AJ93" s="95"/>
      <c r="AK93" s="96"/>
    </row>
    <row r="94" spans="1:37" s="7" customFormat="1" ht="48.75" customHeight="1" x14ac:dyDescent="0.25">
      <c r="A94" s="174"/>
      <c r="B94" s="176"/>
      <c r="C94" s="42"/>
      <c r="D94" s="42"/>
      <c r="E94" s="42"/>
      <c r="F94" s="42"/>
      <c r="G94" s="42"/>
      <c r="H94" s="42"/>
      <c r="I94" s="42"/>
      <c r="J94" s="42"/>
      <c r="K94" s="40"/>
      <c r="L94" s="40"/>
      <c r="M94" s="40"/>
      <c r="N94" s="16"/>
      <c r="O94" s="40"/>
      <c r="P94" s="40"/>
      <c r="Q94" s="40"/>
      <c r="R94" s="16"/>
      <c r="S94" s="41"/>
      <c r="T94" s="38"/>
      <c r="U94" s="40"/>
      <c r="V94" s="40"/>
      <c r="W94" s="16"/>
      <c r="X94" s="31"/>
      <c r="Y94" s="31">
        <f t="shared" si="5"/>
        <v>24.2</v>
      </c>
      <c r="Z94" s="40">
        <v>12.1</v>
      </c>
      <c r="AA94" s="40">
        <v>12.1</v>
      </c>
      <c r="AB94" s="17" t="s">
        <v>210</v>
      </c>
      <c r="AC94" s="95"/>
      <c r="AD94" s="95"/>
      <c r="AE94" s="95"/>
      <c r="AF94" s="95"/>
      <c r="AG94" s="95"/>
      <c r="AH94" s="95">
        <v>1</v>
      </c>
      <c r="AI94" s="95"/>
      <c r="AJ94" s="95"/>
      <c r="AK94" s="96"/>
    </row>
    <row r="95" spans="1:37" s="7" customFormat="1" ht="48.75" customHeight="1" x14ac:dyDescent="0.25">
      <c r="A95" s="174"/>
      <c r="B95" s="176"/>
      <c r="C95" s="42"/>
      <c r="D95" s="42"/>
      <c r="E95" s="42"/>
      <c r="F95" s="42"/>
      <c r="G95" s="42"/>
      <c r="H95" s="42"/>
      <c r="I95" s="42"/>
      <c r="J95" s="42"/>
      <c r="K95" s="40"/>
      <c r="L95" s="40"/>
      <c r="M95" s="40"/>
      <c r="N95" s="16"/>
      <c r="O95" s="40"/>
      <c r="P95" s="40"/>
      <c r="Q95" s="40"/>
      <c r="R95" s="16"/>
      <c r="S95" s="41"/>
      <c r="T95" s="38"/>
      <c r="U95" s="40"/>
      <c r="V95" s="40"/>
      <c r="W95" s="16"/>
      <c r="X95" s="31"/>
      <c r="Y95" s="31">
        <f t="shared" si="5"/>
        <v>20</v>
      </c>
      <c r="Z95" s="40">
        <v>10</v>
      </c>
      <c r="AA95" s="40">
        <v>10</v>
      </c>
      <c r="AB95" s="17" t="s">
        <v>211</v>
      </c>
      <c r="AC95" s="95"/>
      <c r="AD95" s="95"/>
      <c r="AE95" s="95"/>
      <c r="AF95" s="95"/>
      <c r="AG95" s="95"/>
      <c r="AH95" s="95">
        <v>1</v>
      </c>
      <c r="AI95" s="95"/>
      <c r="AJ95" s="95"/>
      <c r="AK95" s="96"/>
    </row>
    <row r="96" spans="1:37" s="7" customFormat="1" ht="48.75" hidden="1" customHeight="1" x14ac:dyDescent="0.25">
      <c r="A96" s="174"/>
      <c r="B96" s="176"/>
      <c r="C96" s="42"/>
      <c r="D96" s="42"/>
      <c r="E96" s="42"/>
      <c r="F96" s="42"/>
      <c r="G96" s="42"/>
      <c r="H96" s="42"/>
      <c r="I96" s="42"/>
      <c r="J96" s="42"/>
      <c r="K96" s="40"/>
      <c r="L96" s="40"/>
      <c r="M96" s="40"/>
      <c r="N96" s="16"/>
      <c r="O96" s="40"/>
      <c r="P96" s="40"/>
      <c r="Q96" s="40"/>
      <c r="R96" s="16"/>
      <c r="S96" s="41"/>
      <c r="T96" s="38"/>
      <c r="U96" s="40"/>
      <c r="V96" s="40"/>
      <c r="W96" s="16"/>
      <c r="X96" s="31"/>
      <c r="Y96" s="31">
        <f t="shared" si="5"/>
        <v>0</v>
      </c>
      <c r="Z96" s="40"/>
      <c r="AA96" s="40"/>
      <c r="AB96" s="17"/>
      <c r="AC96" s="95"/>
      <c r="AD96" s="95"/>
      <c r="AE96" s="95"/>
      <c r="AF96" s="95"/>
      <c r="AG96" s="95"/>
      <c r="AH96" s="95"/>
      <c r="AI96" s="95"/>
      <c r="AJ96" s="95"/>
      <c r="AK96" s="96"/>
    </row>
    <row r="97" spans="1:50" s="7" customFormat="1" ht="48.75" hidden="1" customHeight="1" x14ac:dyDescent="0.25">
      <c r="A97" s="174"/>
      <c r="B97" s="176"/>
      <c r="C97" s="42"/>
      <c r="D97" s="42"/>
      <c r="E97" s="42"/>
      <c r="F97" s="42"/>
      <c r="G97" s="42"/>
      <c r="H97" s="42"/>
      <c r="I97" s="42"/>
      <c r="J97" s="42"/>
      <c r="K97" s="40"/>
      <c r="L97" s="40"/>
      <c r="M97" s="40"/>
      <c r="N97" s="16"/>
      <c r="O97" s="40"/>
      <c r="P97" s="40"/>
      <c r="Q97" s="40"/>
      <c r="R97" s="16"/>
      <c r="S97" s="41"/>
      <c r="T97" s="38"/>
      <c r="U97" s="40"/>
      <c r="V97" s="40"/>
      <c r="W97" s="16"/>
      <c r="X97" s="31"/>
      <c r="Y97" s="31">
        <f t="shared" si="5"/>
        <v>0</v>
      </c>
      <c r="Z97" s="40"/>
      <c r="AA97" s="40"/>
      <c r="AB97" s="17"/>
      <c r="AC97" s="95"/>
      <c r="AD97" s="95"/>
      <c r="AE97" s="95"/>
      <c r="AF97" s="95"/>
      <c r="AG97" s="95"/>
      <c r="AH97" s="95"/>
      <c r="AI97" s="95"/>
      <c r="AJ97" s="95"/>
      <c r="AK97" s="96"/>
    </row>
    <row r="98" spans="1:50" s="7" customFormat="1" ht="48.75" customHeight="1" x14ac:dyDescent="0.25">
      <c r="A98" s="174"/>
      <c r="B98" s="176"/>
      <c r="C98" s="42"/>
      <c r="D98" s="42"/>
      <c r="E98" s="42"/>
      <c r="F98" s="42"/>
      <c r="G98" s="42"/>
      <c r="H98" s="42"/>
      <c r="I98" s="42"/>
      <c r="J98" s="42"/>
      <c r="K98" s="40"/>
      <c r="L98" s="40"/>
      <c r="M98" s="40"/>
      <c r="N98" s="16"/>
      <c r="O98" s="40"/>
      <c r="P98" s="40"/>
      <c r="Q98" s="40"/>
      <c r="R98" s="16"/>
      <c r="S98" s="41"/>
      <c r="T98" s="38"/>
      <c r="U98" s="40"/>
      <c r="V98" s="40"/>
      <c r="W98" s="16"/>
      <c r="X98" s="31"/>
      <c r="Y98" s="31">
        <f t="shared" si="5"/>
        <v>26</v>
      </c>
      <c r="Z98" s="40">
        <v>13</v>
      </c>
      <c r="AA98" s="40">
        <v>13</v>
      </c>
      <c r="AB98" s="17" t="s">
        <v>176</v>
      </c>
      <c r="AC98" s="95"/>
      <c r="AD98" s="95"/>
      <c r="AE98" s="95"/>
      <c r="AF98" s="95"/>
      <c r="AG98" s="95">
        <v>1</v>
      </c>
      <c r="AH98" s="95"/>
      <c r="AI98" s="95"/>
      <c r="AJ98" s="95"/>
      <c r="AK98" s="96"/>
    </row>
    <row r="99" spans="1:50" s="7" customFormat="1" ht="18" customHeight="1" thickBot="1" x14ac:dyDescent="0.3">
      <c r="A99" s="175"/>
      <c r="B99" s="177"/>
      <c r="C99" s="101"/>
      <c r="D99" s="101"/>
      <c r="E99" s="101"/>
      <c r="F99" s="101"/>
      <c r="G99" s="101"/>
      <c r="H99" s="101"/>
      <c r="I99" s="101"/>
      <c r="J99" s="101"/>
      <c r="K99" s="102">
        <f>L99+M99</f>
        <v>68.2</v>
      </c>
      <c r="L99" s="102">
        <v>34.1</v>
      </c>
      <c r="M99" s="102">
        <v>34.1</v>
      </c>
      <c r="N99" s="103" t="s">
        <v>177</v>
      </c>
      <c r="O99" s="102">
        <f>P99+Q99</f>
        <v>171.3</v>
      </c>
      <c r="P99" s="102">
        <v>85.65</v>
      </c>
      <c r="Q99" s="102">
        <v>85.65</v>
      </c>
      <c r="R99" s="103" t="s">
        <v>178</v>
      </c>
      <c r="S99" s="105" t="s">
        <v>23</v>
      </c>
      <c r="T99" s="106">
        <f t="shared" si="9"/>
        <v>60</v>
      </c>
      <c r="U99" s="100">
        <v>30</v>
      </c>
      <c r="V99" s="100">
        <v>30</v>
      </c>
      <c r="W99" s="103" t="s">
        <v>174</v>
      </c>
      <c r="X99" s="100"/>
      <c r="Y99" s="100">
        <f t="shared" si="5"/>
        <v>500</v>
      </c>
      <c r="Z99" s="100">
        <v>250</v>
      </c>
      <c r="AA99" s="100">
        <v>250</v>
      </c>
      <c r="AB99" s="23" t="s">
        <v>179</v>
      </c>
      <c r="AC99" s="95"/>
      <c r="AD99" s="95"/>
      <c r="AE99" s="95"/>
      <c r="AF99" s="95">
        <v>1</v>
      </c>
      <c r="AG99" s="95"/>
      <c r="AH99" s="95"/>
      <c r="AI99" s="95"/>
      <c r="AJ99" s="95"/>
      <c r="AK99" s="96"/>
    </row>
    <row r="100" spans="1:50" s="10" customFormat="1" x14ac:dyDescent="0.25">
      <c r="A100" s="170">
        <v>10</v>
      </c>
      <c r="B100" s="168" t="s">
        <v>204</v>
      </c>
      <c r="C100" s="77"/>
      <c r="D100" s="77"/>
      <c r="E100" s="77"/>
      <c r="F100" s="77"/>
      <c r="G100" s="77"/>
      <c r="H100" s="77"/>
      <c r="I100" s="77"/>
      <c r="J100" s="77"/>
      <c r="K100" s="78">
        <f>L100+M100</f>
        <v>171</v>
      </c>
      <c r="L100" s="78">
        <f>SUM(L101:L109)</f>
        <v>85.5</v>
      </c>
      <c r="M100" s="78">
        <f>SUM(M101:M109)</f>
        <v>85.5</v>
      </c>
      <c r="N100" s="14"/>
      <c r="O100" s="78">
        <f>P100+Q100</f>
        <v>208</v>
      </c>
      <c r="P100" s="78">
        <f>SUM(P101:P109)</f>
        <v>104</v>
      </c>
      <c r="Q100" s="78">
        <f>SUM(Q101:Q109)</f>
        <v>104</v>
      </c>
      <c r="R100" s="14"/>
      <c r="S100" s="79"/>
      <c r="T100" s="68">
        <f>SUM(T101:T109)</f>
        <v>1497</v>
      </c>
      <c r="U100" s="59">
        <f>SUM(U101:U109)</f>
        <v>748.5</v>
      </c>
      <c r="V100" s="59">
        <f>SUM(V101:V109)</f>
        <v>748.5</v>
      </c>
      <c r="W100" s="14"/>
      <c r="X100" s="59"/>
      <c r="Y100" s="59">
        <f>SUM(Y101:Y109)</f>
        <v>803.34</v>
      </c>
      <c r="Z100" s="59">
        <f>SUM(Z101:Z109)</f>
        <v>401.67</v>
      </c>
      <c r="AA100" s="59">
        <f>SUM(AA101:AA109)</f>
        <v>401.67</v>
      </c>
      <c r="AB100" s="21" t="s">
        <v>203</v>
      </c>
      <c r="AC100" s="97"/>
      <c r="AD100" s="97"/>
      <c r="AE100" s="97"/>
      <c r="AF100" s="97"/>
      <c r="AG100" s="97"/>
      <c r="AH100" s="97"/>
      <c r="AI100" s="97"/>
      <c r="AJ100" s="97"/>
      <c r="AK100" s="98"/>
    </row>
    <row r="101" spans="1:50" s="7" customFormat="1" ht="46.5" customHeight="1" x14ac:dyDescent="0.25">
      <c r="A101" s="174"/>
      <c r="B101" s="176"/>
      <c r="C101" s="42"/>
      <c r="D101" s="42"/>
      <c r="E101" s="42"/>
      <c r="F101" s="42"/>
      <c r="G101" s="42"/>
      <c r="H101" s="42"/>
      <c r="I101" s="42"/>
      <c r="J101" s="42"/>
      <c r="K101" s="40">
        <f>L101+M101</f>
        <v>60</v>
      </c>
      <c r="L101" s="40">
        <v>30</v>
      </c>
      <c r="M101" s="40">
        <v>30</v>
      </c>
      <c r="N101" s="16" t="s">
        <v>180</v>
      </c>
      <c r="O101" s="40">
        <f>P101+Q101</f>
        <v>180</v>
      </c>
      <c r="P101" s="40">
        <v>90</v>
      </c>
      <c r="Q101" s="40">
        <v>90</v>
      </c>
      <c r="R101" s="16" t="s">
        <v>181</v>
      </c>
      <c r="S101" s="41"/>
      <c r="T101" s="49">
        <f>U101+V101</f>
        <v>180</v>
      </c>
      <c r="U101" s="40">
        <v>90</v>
      </c>
      <c r="V101" s="40">
        <v>90</v>
      </c>
      <c r="W101" s="16" t="s">
        <v>182</v>
      </c>
      <c r="X101" s="31"/>
      <c r="Y101" s="40">
        <f t="shared" ref="Y101:Y109" si="10">Z101+AA101</f>
        <v>148</v>
      </c>
      <c r="Z101" s="40">
        <v>74</v>
      </c>
      <c r="AA101" s="40">
        <v>74</v>
      </c>
      <c r="AB101" s="17" t="s">
        <v>183</v>
      </c>
      <c r="AC101" s="95"/>
      <c r="AD101" s="95"/>
      <c r="AE101" s="95"/>
      <c r="AF101" s="95"/>
      <c r="AG101" s="95"/>
      <c r="AH101" s="95">
        <v>1</v>
      </c>
      <c r="AI101" s="95"/>
      <c r="AJ101" s="95"/>
      <c r="AK101" s="96"/>
    </row>
    <row r="102" spans="1:50" s="7" customFormat="1" ht="21" customHeight="1" x14ac:dyDescent="0.25">
      <c r="A102" s="174"/>
      <c r="B102" s="176"/>
      <c r="C102" s="42"/>
      <c r="D102" s="42"/>
      <c r="E102" s="42"/>
      <c r="F102" s="42"/>
      <c r="G102" s="42"/>
      <c r="H102" s="42"/>
      <c r="I102" s="42"/>
      <c r="J102" s="42"/>
      <c r="K102" s="40"/>
      <c r="L102" s="40"/>
      <c r="M102" s="40"/>
      <c r="N102" s="16"/>
      <c r="O102" s="40"/>
      <c r="P102" s="40"/>
      <c r="Q102" s="40"/>
      <c r="R102" s="16"/>
      <c r="S102" s="41"/>
      <c r="T102" s="49">
        <f>U102+V102</f>
        <v>36</v>
      </c>
      <c r="U102" s="40">
        <v>18</v>
      </c>
      <c r="V102" s="40">
        <v>18</v>
      </c>
      <c r="W102" s="15" t="s">
        <v>184</v>
      </c>
      <c r="X102" s="31"/>
      <c r="Y102" s="40">
        <f t="shared" si="10"/>
        <v>80</v>
      </c>
      <c r="Z102" s="40">
        <v>40</v>
      </c>
      <c r="AA102" s="40">
        <v>40</v>
      </c>
      <c r="AB102" s="173" t="s">
        <v>207</v>
      </c>
      <c r="AC102" s="95"/>
      <c r="AD102" s="95"/>
      <c r="AE102" s="95"/>
      <c r="AF102" s="95"/>
      <c r="AG102" s="95"/>
      <c r="AH102" s="95">
        <v>1</v>
      </c>
      <c r="AI102" s="95"/>
      <c r="AJ102" s="95"/>
      <c r="AK102" s="96"/>
    </row>
    <row r="103" spans="1:50" s="7" customFormat="1" ht="24.75" customHeight="1" x14ac:dyDescent="0.25">
      <c r="A103" s="174"/>
      <c r="B103" s="176"/>
      <c r="C103" s="42"/>
      <c r="D103" s="42"/>
      <c r="E103" s="42"/>
      <c r="F103" s="42"/>
      <c r="G103" s="42"/>
      <c r="H103" s="42"/>
      <c r="I103" s="42"/>
      <c r="J103" s="42"/>
      <c r="K103" s="40"/>
      <c r="L103" s="40"/>
      <c r="M103" s="40"/>
      <c r="N103" s="16"/>
      <c r="O103" s="40"/>
      <c r="P103" s="40"/>
      <c r="Q103" s="40"/>
      <c r="R103" s="16"/>
      <c r="S103" s="41"/>
      <c r="T103" s="49">
        <f>U103+V103</f>
        <v>650</v>
      </c>
      <c r="U103" s="40">
        <f>125+200</f>
        <v>325</v>
      </c>
      <c r="V103" s="40">
        <f>125+200</f>
        <v>325</v>
      </c>
      <c r="W103" s="16" t="s">
        <v>185</v>
      </c>
      <c r="X103" s="31"/>
      <c r="Y103" s="40">
        <f t="shared" si="10"/>
        <v>20</v>
      </c>
      <c r="Z103" s="40">
        <v>10</v>
      </c>
      <c r="AA103" s="40">
        <v>10</v>
      </c>
      <c r="AB103" s="173"/>
      <c r="AC103" s="95"/>
      <c r="AD103" s="95"/>
      <c r="AE103" s="95"/>
      <c r="AF103" s="95"/>
      <c r="AG103" s="95"/>
      <c r="AH103" s="95">
        <v>1</v>
      </c>
      <c r="AI103" s="95"/>
      <c r="AJ103" s="95"/>
      <c r="AK103" s="96"/>
    </row>
    <row r="104" spans="1:50" s="7" customFormat="1" ht="31.5" customHeight="1" x14ac:dyDescent="0.25">
      <c r="A104" s="174"/>
      <c r="B104" s="176"/>
      <c r="C104" s="42"/>
      <c r="D104" s="42"/>
      <c r="E104" s="42"/>
      <c r="F104" s="42"/>
      <c r="G104" s="42"/>
      <c r="H104" s="42"/>
      <c r="I104" s="42"/>
      <c r="J104" s="42"/>
      <c r="K104" s="40"/>
      <c r="L104" s="40"/>
      <c r="M104" s="40"/>
      <c r="N104" s="16"/>
      <c r="O104" s="40"/>
      <c r="P104" s="40"/>
      <c r="Q104" s="40"/>
      <c r="R104" s="16"/>
      <c r="S104" s="41"/>
      <c r="T104" s="49">
        <f>U104+V104</f>
        <v>31</v>
      </c>
      <c r="U104" s="40">
        <v>15.5</v>
      </c>
      <c r="V104" s="40">
        <v>15.5</v>
      </c>
      <c r="W104" s="16" t="s">
        <v>186</v>
      </c>
      <c r="X104" s="31"/>
      <c r="Y104" s="40">
        <f t="shared" si="10"/>
        <v>100</v>
      </c>
      <c r="Z104" s="40">
        <v>50</v>
      </c>
      <c r="AA104" s="40">
        <v>50</v>
      </c>
      <c r="AB104" s="17" t="s">
        <v>187</v>
      </c>
      <c r="AC104" s="95"/>
      <c r="AD104" s="95"/>
      <c r="AE104" s="95"/>
      <c r="AF104" s="95"/>
      <c r="AG104" s="95">
        <v>1</v>
      </c>
      <c r="AH104" s="95"/>
      <c r="AI104" s="95"/>
      <c r="AJ104" s="95"/>
      <c r="AK104" s="96"/>
    </row>
    <row r="105" spans="1:50" s="7" customFormat="1" ht="31.5" customHeight="1" x14ac:dyDescent="0.25">
      <c r="A105" s="174"/>
      <c r="B105" s="176"/>
      <c r="C105" s="42"/>
      <c r="D105" s="42"/>
      <c r="E105" s="42"/>
      <c r="F105" s="42"/>
      <c r="G105" s="42"/>
      <c r="H105" s="42"/>
      <c r="I105" s="42"/>
      <c r="J105" s="42"/>
      <c r="K105" s="40"/>
      <c r="L105" s="40"/>
      <c r="M105" s="40"/>
      <c r="N105" s="16"/>
      <c r="O105" s="40"/>
      <c r="P105" s="40"/>
      <c r="Q105" s="40"/>
      <c r="R105" s="16"/>
      <c r="S105" s="41"/>
      <c r="T105" s="49"/>
      <c r="U105" s="40"/>
      <c r="V105" s="40"/>
      <c r="W105" s="16"/>
      <c r="X105" s="31"/>
      <c r="Y105" s="40">
        <f t="shared" si="10"/>
        <v>55</v>
      </c>
      <c r="Z105" s="40">
        <v>27.5</v>
      </c>
      <c r="AA105" s="40">
        <v>27.5</v>
      </c>
      <c r="AB105" s="17" t="s">
        <v>188</v>
      </c>
      <c r="AC105" s="95"/>
      <c r="AD105" s="95"/>
      <c r="AE105" s="95"/>
      <c r="AF105" s="95"/>
      <c r="AG105" s="95"/>
      <c r="AH105" s="95">
        <v>1</v>
      </c>
      <c r="AI105" s="95"/>
      <c r="AJ105" s="95"/>
      <c r="AK105" s="96"/>
    </row>
    <row r="106" spans="1:50" s="7" customFormat="1" ht="31.5" customHeight="1" x14ac:dyDescent="0.25">
      <c r="A106" s="174"/>
      <c r="B106" s="176"/>
      <c r="C106" s="42"/>
      <c r="D106" s="42"/>
      <c r="E106" s="42"/>
      <c r="F106" s="42"/>
      <c r="G106" s="42"/>
      <c r="H106" s="42"/>
      <c r="I106" s="42"/>
      <c r="J106" s="42"/>
      <c r="K106" s="40"/>
      <c r="L106" s="40"/>
      <c r="M106" s="40"/>
      <c r="N106" s="16"/>
      <c r="O106" s="40"/>
      <c r="P106" s="40"/>
      <c r="Q106" s="40"/>
      <c r="R106" s="16"/>
      <c r="S106" s="41"/>
      <c r="T106" s="49"/>
      <c r="U106" s="40"/>
      <c r="V106" s="40"/>
      <c r="W106" s="16"/>
      <c r="X106" s="31"/>
      <c r="Y106" s="40">
        <f t="shared" si="10"/>
        <v>23</v>
      </c>
      <c r="Z106" s="40">
        <v>11.5</v>
      </c>
      <c r="AA106" s="40">
        <v>11.5</v>
      </c>
      <c r="AB106" s="17" t="s">
        <v>189</v>
      </c>
      <c r="AC106" s="95"/>
      <c r="AD106" s="95"/>
      <c r="AE106" s="95"/>
      <c r="AF106" s="95"/>
      <c r="AG106" s="95"/>
      <c r="AH106" s="95">
        <v>1</v>
      </c>
      <c r="AI106" s="95"/>
      <c r="AJ106" s="95"/>
      <c r="AK106" s="96"/>
    </row>
    <row r="107" spans="1:50" s="7" customFormat="1" ht="51" customHeight="1" x14ac:dyDescent="0.25">
      <c r="A107" s="174"/>
      <c r="B107" s="176"/>
      <c r="C107" s="42"/>
      <c r="D107" s="42"/>
      <c r="E107" s="42"/>
      <c r="F107" s="42"/>
      <c r="G107" s="42"/>
      <c r="H107" s="42"/>
      <c r="I107" s="42"/>
      <c r="J107" s="42"/>
      <c r="K107" s="40"/>
      <c r="L107" s="40"/>
      <c r="M107" s="40"/>
      <c r="N107" s="16"/>
      <c r="O107" s="40"/>
      <c r="P107" s="40"/>
      <c r="Q107" s="40"/>
      <c r="R107" s="16"/>
      <c r="S107" s="41"/>
      <c r="T107" s="49"/>
      <c r="U107" s="40"/>
      <c r="V107" s="40"/>
      <c r="W107" s="16"/>
      <c r="X107" s="31"/>
      <c r="Y107" s="40">
        <f t="shared" si="10"/>
        <v>222</v>
      </c>
      <c r="Z107" s="40">
        <v>111</v>
      </c>
      <c r="AA107" s="40">
        <v>111</v>
      </c>
      <c r="AB107" s="17" t="s">
        <v>190</v>
      </c>
      <c r="AC107" s="95"/>
      <c r="AD107" s="95"/>
      <c r="AE107" s="95"/>
      <c r="AF107" s="95"/>
      <c r="AG107" s="95"/>
      <c r="AH107" s="95"/>
      <c r="AI107" s="95">
        <v>1</v>
      </c>
      <c r="AJ107" s="95"/>
      <c r="AK107" s="96"/>
    </row>
    <row r="108" spans="1:50" s="7" customFormat="1" ht="51" customHeight="1" x14ac:dyDescent="0.25">
      <c r="A108" s="174"/>
      <c r="B108" s="176"/>
      <c r="C108" s="42"/>
      <c r="D108" s="42"/>
      <c r="E108" s="42"/>
      <c r="F108" s="42"/>
      <c r="G108" s="42"/>
      <c r="H108" s="42"/>
      <c r="I108" s="42"/>
      <c r="J108" s="42"/>
      <c r="K108" s="40"/>
      <c r="L108" s="40"/>
      <c r="M108" s="40"/>
      <c r="N108" s="16"/>
      <c r="O108" s="40"/>
      <c r="P108" s="40"/>
      <c r="Q108" s="40"/>
      <c r="R108" s="16"/>
      <c r="S108" s="41"/>
      <c r="T108" s="49"/>
      <c r="U108" s="40"/>
      <c r="V108" s="40"/>
      <c r="W108" s="16"/>
      <c r="X108" s="31"/>
      <c r="Y108" s="40">
        <f t="shared" si="10"/>
        <v>100</v>
      </c>
      <c r="Z108" s="40">
        <v>50</v>
      </c>
      <c r="AA108" s="40">
        <v>50</v>
      </c>
      <c r="AB108" s="17" t="s">
        <v>205</v>
      </c>
      <c r="AC108" s="95"/>
      <c r="AD108" s="95"/>
      <c r="AE108" s="95"/>
      <c r="AF108" s="95"/>
      <c r="AG108" s="95"/>
      <c r="AH108" s="95">
        <v>1</v>
      </c>
      <c r="AI108" s="95"/>
      <c r="AJ108" s="95"/>
      <c r="AK108" s="96"/>
    </row>
    <row r="109" spans="1:50" s="7" customFormat="1" ht="21" customHeight="1" thickBot="1" x14ac:dyDescent="0.3">
      <c r="A109" s="171"/>
      <c r="B109" s="169"/>
      <c r="C109" s="71"/>
      <c r="D109" s="71"/>
      <c r="E109" s="71"/>
      <c r="F109" s="71"/>
      <c r="G109" s="71"/>
      <c r="H109" s="71"/>
      <c r="I109" s="71"/>
      <c r="J109" s="71"/>
      <c r="K109" s="72">
        <f>L109+M109</f>
        <v>111</v>
      </c>
      <c r="L109" s="72">
        <v>55.5</v>
      </c>
      <c r="M109" s="72">
        <v>55.5</v>
      </c>
      <c r="N109" s="73" t="s">
        <v>191</v>
      </c>
      <c r="O109" s="72">
        <f>P109+Q109</f>
        <v>28</v>
      </c>
      <c r="P109" s="72">
        <v>14</v>
      </c>
      <c r="Q109" s="72">
        <v>14</v>
      </c>
      <c r="R109" s="74" t="s">
        <v>192</v>
      </c>
      <c r="S109" s="75" t="s">
        <v>23</v>
      </c>
      <c r="T109" s="91">
        <f>U109+V109</f>
        <v>600</v>
      </c>
      <c r="U109" s="60">
        <v>300</v>
      </c>
      <c r="V109" s="60">
        <v>300</v>
      </c>
      <c r="W109" s="73" t="s">
        <v>193</v>
      </c>
      <c r="X109" s="60"/>
      <c r="Y109" s="72">
        <f t="shared" si="10"/>
        <v>55.34</v>
      </c>
      <c r="Z109" s="60">
        <v>27.67</v>
      </c>
      <c r="AA109" s="60">
        <v>27.67</v>
      </c>
      <c r="AB109" s="24" t="s">
        <v>206</v>
      </c>
      <c r="AC109" s="95"/>
      <c r="AD109" s="95">
        <v>1</v>
      </c>
      <c r="AE109" s="95"/>
      <c r="AF109" s="95"/>
      <c r="AG109" s="95"/>
      <c r="AH109" s="95"/>
      <c r="AI109" s="95"/>
      <c r="AJ109" s="95"/>
      <c r="AK109" s="96"/>
    </row>
    <row r="110" spans="1:50" s="4" customFormat="1" ht="16.5" thickBot="1" x14ac:dyDescent="0.3">
      <c r="A110" s="109"/>
      <c r="B110" s="147" t="s">
        <v>5</v>
      </c>
      <c r="C110" s="110">
        <f>C100+C85+C67+C42+C32+C13</f>
        <v>620</v>
      </c>
      <c r="D110" s="110">
        <f>D100+D85+D67+D42+D32+D13</f>
        <v>67.402000000000001</v>
      </c>
      <c r="E110" s="110">
        <f>E100+E85+E67+E42+E32+E13</f>
        <v>67.402000000000001</v>
      </c>
      <c r="F110" s="110"/>
      <c r="G110" s="110">
        <f>G100+G85+G67+G42+G32+G13</f>
        <v>1096.5999999999999</v>
      </c>
      <c r="H110" s="110">
        <f>H100+H85+H67+H42+H32+H13</f>
        <v>257.25</v>
      </c>
      <c r="I110" s="110">
        <f>I100+I85+I67+I42+I32+I13</f>
        <v>257.25</v>
      </c>
      <c r="J110" s="110"/>
      <c r="K110" s="110">
        <f>K100+K85+K67+K42+K32+K13</f>
        <v>1996.4</v>
      </c>
      <c r="L110" s="110">
        <f>L100+L85+L67+L42+L32+L13</f>
        <v>998.2</v>
      </c>
      <c r="M110" s="110">
        <f>M100+M85+M67+M42+M32+M13</f>
        <v>998.2</v>
      </c>
      <c r="N110" s="111"/>
      <c r="O110" s="110">
        <f>O100+O85+O67+O42+O32+O13+O38+O61</f>
        <v>4366.87</v>
      </c>
      <c r="P110" s="110">
        <f>P100+P85+P67+P42+P32+P13+P38+P61</f>
        <v>2063.4350000000004</v>
      </c>
      <c r="Q110" s="110">
        <f>Q100+Q85+Q67+Q42+Q32+Q13+Q38+Q61</f>
        <v>2063.4350000000004</v>
      </c>
      <c r="R110" s="111"/>
      <c r="S110" s="112"/>
      <c r="T110" s="113">
        <f>(T100+T85+T67+T61+T42+T38+T32+T13)</f>
        <v>8015.6770199999992</v>
      </c>
      <c r="U110" s="114">
        <f>(U100+U85+U67+U61+U42+U38+U32+U13)</f>
        <v>4045.299</v>
      </c>
      <c r="V110" s="114">
        <f>(V100+V85+V67+V61+V42+V38+V32+V13)</f>
        <v>3970.3780200000001</v>
      </c>
      <c r="W110" s="115"/>
      <c r="X110" s="116"/>
      <c r="Y110" s="117">
        <f>(Y100+Y85+Y67+Y61+Y42+Y38+Y32+Y13+Y6+Y36)</f>
        <v>12224.118209999999</v>
      </c>
      <c r="Z110" s="117">
        <f>(Z100+Z85+Z67+Z61+Z42+Z38+Z32+Z13+Z6+Z36)</f>
        <v>5688.2397099999998</v>
      </c>
      <c r="AA110" s="117">
        <f>(AA100+AA85+AA67+AA61+AA42+AA38+AA32+AA13+AA6+AA36)</f>
        <v>6535.8784999999998</v>
      </c>
      <c r="AB110" s="25"/>
      <c r="AC110" s="97">
        <f>SUM(AC4:AC109)</f>
        <v>26</v>
      </c>
      <c r="AD110" s="97">
        <f t="shared" ref="AD110:AJ110" si="11">SUM(AD4:AD109)</f>
        <v>17</v>
      </c>
      <c r="AE110" s="97">
        <f t="shared" si="11"/>
        <v>4</v>
      </c>
      <c r="AF110" s="97">
        <f t="shared" si="11"/>
        <v>3</v>
      </c>
      <c r="AG110" s="97">
        <f t="shared" si="11"/>
        <v>7</v>
      </c>
      <c r="AH110" s="97">
        <f t="shared" si="11"/>
        <v>12</v>
      </c>
      <c r="AI110" s="97">
        <f t="shared" si="11"/>
        <v>2</v>
      </c>
      <c r="AJ110" s="97">
        <f t="shared" si="11"/>
        <v>5</v>
      </c>
      <c r="AK110" s="98">
        <f>AC110+AD110+AE110+AF110+AG110+AH110+AI110+AJ110</f>
        <v>76</v>
      </c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</row>
    <row r="111" spans="1:50" ht="14.25" customHeight="1" x14ac:dyDescent="0.25">
      <c r="O111" s="131"/>
      <c r="P111" s="131"/>
      <c r="Q111" s="131"/>
      <c r="R111" s="132"/>
      <c r="T111" s="133"/>
      <c r="U111" s="134"/>
      <c r="V111" s="134"/>
      <c r="W111" s="135"/>
      <c r="AC111" s="95">
        <f>SUM(AC110:AI110)</f>
        <v>71</v>
      </c>
    </row>
    <row r="112" spans="1:50" ht="31.5" customHeight="1" x14ac:dyDescent="0.25">
      <c r="B112" s="172" t="s">
        <v>197</v>
      </c>
      <c r="C112" s="172"/>
      <c r="D112" s="172"/>
      <c r="E112" s="172"/>
      <c r="F112" s="172"/>
      <c r="G112" s="172"/>
      <c r="H112" s="172"/>
      <c r="I112" s="172"/>
      <c r="J112" s="172"/>
      <c r="K112" s="172"/>
      <c r="O112" s="131"/>
      <c r="P112" s="131"/>
      <c r="Q112" s="131"/>
      <c r="R112" s="132"/>
      <c r="T112" s="133"/>
      <c r="U112" s="136"/>
      <c r="V112" s="134"/>
      <c r="W112" s="135"/>
      <c r="Z112" s="51"/>
    </row>
    <row r="113" spans="2:26" ht="31.5" x14ac:dyDescent="0.25">
      <c r="B113" s="52" t="s">
        <v>219</v>
      </c>
      <c r="C113" s="36">
        <f>SUM(AC7:AC109)</f>
        <v>26</v>
      </c>
      <c r="D113" s="36"/>
      <c r="E113" s="36"/>
      <c r="F113" s="36"/>
      <c r="G113" s="160">
        <f>Y60+Y59+Y44+Y43+Y86+Y15+Y14+Y93+Y72+Y64+Y36+Y17+Y16+Y92+Y74+Y62+Y20+Y51+Y77+Y76+Y10+Y22+Y23+Y24+Y34+Y28+Y26</f>
        <v>2330.3562099999999</v>
      </c>
      <c r="H113" s="160"/>
      <c r="I113" s="160"/>
      <c r="J113" s="160"/>
      <c r="K113" s="160"/>
      <c r="Z113" s="51"/>
    </row>
    <row r="114" spans="2:26" ht="27" customHeight="1" x14ac:dyDescent="0.25">
      <c r="B114" s="52" t="s">
        <v>194</v>
      </c>
      <c r="C114" s="36">
        <f>SUM(AD13:AD109)</f>
        <v>17</v>
      </c>
      <c r="D114" s="36"/>
      <c r="E114" s="36"/>
      <c r="F114" s="36"/>
      <c r="G114" s="160">
        <f>Y30+Y29+Y45+Y89+Y46+Y47+Y48+Y49+Y50+Y19+Y18+Y53+Y54+Y55+Y109+Y25+Y56+Y27+Y57+Y58</f>
        <v>474.31200000000001</v>
      </c>
      <c r="H114" s="160"/>
      <c r="I114" s="160"/>
      <c r="J114" s="160"/>
      <c r="K114" s="160"/>
    </row>
    <row r="115" spans="2:26" ht="26.25" customHeight="1" x14ac:dyDescent="0.25">
      <c r="B115" s="52" t="s">
        <v>195</v>
      </c>
      <c r="C115" s="36">
        <f>AG110</f>
        <v>7</v>
      </c>
      <c r="D115" s="36"/>
      <c r="E115" s="36"/>
      <c r="F115" s="36"/>
      <c r="G115" s="160">
        <f>Y68+Y35+Y104+Y90+Y88+Y33+Y98</f>
        <v>419.79</v>
      </c>
      <c r="H115" s="160"/>
      <c r="I115" s="160"/>
      <c r="J115" s="160"/>
      <c r="K115" s="160"/>
    </row>
    <row r="116" spans="2:26" x14ac:dyDescent="0.25">
      <c r="B116" s="52" t="s">
        <v>220</v>
      </c>
      <c r="C116" s="36">
        <f>AI110</f>
        <v>2</v>
      </c>
      <c r="D116" s="36"/>
      <c r="E116" s="36"/>
      <c r="F116" s="36"/>
      <c r="G116" s="160">
        <f>Y107+Y91</f>
        <v>262</v>
      </c>
      <c r="H116" s="160"/>
      <c r="I116" s="160"/>
      <c r="J116" s="160"/>
      <c r="K116" s="160"/>
    </row>
    <row r="117" spans="2:26" x14ac:dyDescent="0.25">
      <c r="B117" s="52" t="s">
        <v>221</v>
      </c>
      <c r="C117" s="36">
        <f>AF110</f>
        <v>3</v>
      </c>
      <c r="D117" s="36"/>
      <c r="E117" s="36"/>
      <c r="F117" s="36"/>
      <c r="G117" s="160">
        <f>Y69+Y99+Y21</f>
        <v>719.72</v>
      </c>
      <c r="H117" s="160"/>
      <c r="I117" s="160"/>
      <c r="J117" s="160"/>
      <c r="K117" s="160"/>
    </row>
    <row r="118" spans="2:26" ht="31.5" x14ac:dyDescent="0.25">
      <c r="B118" s="52" t="s">
        <v>222</v>
      </c>
      <c r="C118" s="36">
        <f>AE110</f>
        <v>4</v>
      </c>
      <c r="D118" s="36"/>
      <c r="E118" s="36"/>
      <c r="F118" s="36"/>
      <c r="G118" s="160">
        <f>Y71+Y63+Y73+Y78</f>
        <v>203.54</v>
      </c>
      <c r="H118" s="160"/>
      <c r="I118" s="160"/>
      <c r="J118" s="160"/>
      <c r="K118" s="160"/>
    </row>
    <row r="119" spans="2:26" ht="26.25" customHeight="1" x14ac:dyDescent="0.25">
      <c r="B119" s="52" t="s">
        <v>196</v>
      </c>
      <c r="C119" s="36">
        <f>AH110</f>
        <v>12</v>
      </c>
      <c r="D119" s="36"/>
      <c r="E119" s="36"/>
      <c r="F119" s="36"/>
      <c r="G119" s="160">
        <f>Y102+Y103+Y87+Y70+Y101+Y106+Y105+Y75+Y94+Y52+Y108+Y95</f>
        <v>852.4</v>
      </c>
      <c r="H119" s="160"/>
      <c r="I119" s="160"/>
      <c r="J119" s="160"/>
      <c r="K119" s="160"/>
    </row>
    <row r="120" spans="2:26" ht="60" customHeight="1" x14ac:dyDescent="0.25">
      <c r="B120" s="52" t="s">
        <v>223</v>
      </c>
      <c r="C120" s="36">
        <f>AJ110</f>
        <v>5</v>
      </c>
      <c r="D120" s="36"/>
      <c r="E120" s="36"/>
      <c r="F120" s="36"/>
      <c r="G120" s="161">
        <f>Y7+Y8+Y12+Y9+Y11</f>
        <v>6962</v>
      </c>
      <c r="H120" s="162"/>
      <c r="I120" s="162"/>
      <c r="J120" s="162"/>
      <c r="K120" s="163"/>
    </row>
    <row r="121" spans="2:26" ht="12.75" customHeight="1" x14ac:dyDescent="0.25">
      <c r="B121" s="149" t="s">
        <v>5</v>
      </c>
      <c r="C121" s="36">
        <f>SUM(C113:C120)</f>
        <v>76</v>
      </c>
      <c r="D121" s="36"/>
      <c r="E121" s="36"/>
      <c r="F121" s="36"/>
      <c r="G121" s="160">
        <f>SUM(G113:K120)</f>
        <v>12224.118210000001</v>
      </c>
      <c r="H121" s="160"/>
      <c r="I121" s="160"/>
      <c r="J121" s="160"/>
      <c r="K121" s="160"/>
      <c r="O121" s="140"/>
    </row>
    <row r="122" spans="2:26" x14ac:dyDescent="0.25">
      <c r="G122" s="164"/>
      <c r="H122" s="164"/>
      <c r="I122" s="164"/>
      <c r="J122" s="164"/>
      <c r="K122" s="164"/>
    </row>
  </sheetData>
  <mergeCells count="60">
    <mergeCell ref="B1:AB1"/>
    <mergeCell ref="C3:F3"/>
    <mergeCell ref="G3:J3"/>
    <mergeCell ref="K3:N3"/>
    <mergeCell ref="O3:R3"/>
    <mergeCell ref="S3:S5"/>
    <mergeCell ref="T3:W3"/>
    <mergeCell ref="X3:X5"/>
    <mergeCell ref="A13:A31"/>
    <mergeCell ref="B13:B31"/>
    <mergeCell ref="A2:A5"/>
    <mergeCell ref="B2:B5"/>
    <mergeCell ref="C2:AA2"/>
    <mergeCell ref="Y3:AB3"/>
    <mergeCell ref="C4:E4"/>
    <mergeCell ref="F4:F5"/>
    <mergeCell ref="G4:I4"/>
    <mergeCell ref="J4:J5"/>
    <mergeCell ref="N43:N60"/>
    <mergeCell ref="T4:V4"/>
    <mergeCell ref="W4:W5"/>
    <mergeCell ref="Y4:AA4"/>
    <mergeCell ref="AB4:AB5"/>
    <mergeCell ref="B6:B12"/>
    <mergeCell ref="K4:M4"/>
    <mergeCell ref="N4:N5"/>
    <mergeCell ref="O4:Q4"/>
    <mergeCell ref="R4:R5"/>
    <mergeCell ref="A32:A35"/>
    <mergeCell ref="B32:B35"/>
    <mergeCell ref="A38:A41"/>
    <mergeCell ref="B38:B41"/>
    <mergeCell ref="A42:A60"/>
    <mergeCell ref="B42:B60"/>
    <mergeCell ref="B67:B84"/>
    <mergeCell ref="A85:A99"/>
    <mergeCell ref="B85:B99"/>
    <mergeCell ref="A100:A109"/>
    <mergeCell ref="B100:B109"/>
    <mergeCell ref="AK45:AK46"/>
    <mergeCell ref="X59:X60"/>
    <mergeCell ref="A61:A65"/>
    <mergeCell ref="B61:B65"/>
    <mergeCell ref="S61:S64"/>
    <mergeCell ref="AB102:AB103"/>
    <mergeCell ref="G113:K113"/>
    <mergeCell ref="G114:K114"/>
    <mergeCell ref="G115:K115"/>
    <mergeCell ref="G116:K116"/>
    <mergeCell ref="G117:K117"/>
    <mergeCell ref="G118:K118"/>
    <mergeCell ref="G119:K119"/>
    <mergeCell ref="G120:K120"/>
    <mergeCell ref="G121:K121"/>
    <mergeCell ref="G122:K122"/>
    <mergeCell ref="A6:A12"/>
    <mergeCell ref="B36:B37"/>
    <mergeCell ref="A36:A37"/>
    <mergeCell ref="B112:K112"/>
    <mergeCell ref="A67:A84"/>
  </mergeCells>
  <pageMargins left="0.11811023622047245" right="0" top="0.15748031496062992" bottom="0.15748031496062992" header="0" footer="0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С. Ускова</dc:creator>
  <cp:lastModifiedBy>RePack by Diakov</cp:lastModifiedBy>
  <cp:lastPrinted>2020-02-28T12:41:49Z</cp:lastPrinted>
  <dcterms:created xsi:type="dcterms:W3CDTF">2020-02-28T12:16:46Z</dcterms:created>
  <dcterms:modified xsi:type="dcterms:W3CDTF">2026-04-03T11:17:50Z</dcterms:modified>
</cp:coreProperties>
</file>