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Новый сайт\Выгрузка\ФУ\файлы\"/>
    </mc:Choice>
  </mc:AlternateContent>
  <bookViews>
    <workbookView xWindow="105" yWindow="30" windowWidth="11385" windowHeight="9225" tabRatio="793"/>
  </bookViews>
  <sheets>
    <sheet name="Расчет финпомощи" sheetId="16" r:id="rId1"/>
  </sheets>
  <definedNames>
    <definedName name="_xlnm.Print_Area" localSheetId="0">'Расчет финпомощи'!$A$1:$L$35</definedName>
  </definedNames>
  <calcPr calcId="162913"/>
</workbook>
</file>

<file path=xl/calcChain.xml><?xml version="1.0" encoding="utf-8"?>
<calcChain xmlns="http://schemas.openxmlformats.org/spreadsheetml/2006/main">
  <c r="F22" i="16" l="1"/>
  <c r="F23" i="16"/>
  <c r="G23" i="16"/>
  <c r="F21" i="16"/>
  <c r="G21" i="16"/>
  <c r="H21" i="16"/>
  <c r="F12" i="16"/>
  <c r="F13" i="16"/>
  <c r="G13" i="16"/>
  <c r="F14" i="16"/>
  <c r="G14" i="16"/>
  <c r="F15" i="16"/>
  <c r="G15" i="16"/>
  <c r="H15" i="16"/>
  <c r="F16" i="16"/>
  <c r="G16" i="16"/>
  <c r="F17" i="16"/>
  <c r="G17" i="16"/>
  <c r="H17" i="16"/>
  <c r="F18" i="16"/>
  <c r="G18" i="16"/>
  <c r="H18" i="16"/>
  <c r="F19" i="16"/>
  <c r="G19" i="16"/>
  <c r="H19" i="16"/>
  <c r="F11" i="16"/>
  <c r="G11" i="16"/>
  <c r="H11" i="16"/>
  <c r="G12" i="16"/>
  <c r="L12" i="16"/>
  <c r="L13" i="16"/>
  <c r="L14" i="16"/>
  <c r="K24" i="16"/>
  <c r="E24" i="16"/>
  <c r="C24" i="16"/>
  <c r="L23" i="16"/>
  <c r="G22" i="16"/>
  <c r="H22" i="16"/>
  <c r="K20" i="16"/>
  <c r="K25" i="16"/>
  <c r="E20" i="16"/>
  <c r="C20" i="16"/>
  <c r="C25" i="16"/>
  <c r="L16" i="16"/>
  <c r="L11" i="16"/>
  <c r="H20" i="16"/>
  <c r="L19" i="16"/>
  <c r="L15" i="16"/>
  <c r="L17" i="16"/>
  <c r="L22" i="16"/>
  <c r="L18" i="16"/>
  <c r="L21" i="16"/>
  <c r="H24" i="16"/>
  <c r="L24" i="16"/>
  <c r="E25" i="16"/>
  <c r="H25" i="16"/>
  <c r="L20" i="16"/>
  <c r="L25" i="16"/>
  <c r="I12" i="16"/>
  <c r="J12" i="16"/>
  <c r="I14" i="16"/>
  <c r="J14" i="16"/>
  <c r="I23" i="16"/>
  <c r="I13" i="16"/>
  <c r="J13" i="16"/>
  <c r="I16" i="16"/>
  <c r="J16" i="16"/>
  <c r="I15" i="16"/>
  <c r="I19" i="16"/>
  <c r="I18" i="16"/>
  <c r="I11" i="16"/>
  <c r="I17" i="16"/>
  <c r="I22" i="16"/>
  <c r="I21" i="16"/>
  <c r="I24" i="16"/>
  <c r="I20" i="16"/>
  <c r="I25" i="16"/>
</calcChain>
</file>

<file path=xl/sharedStrings.xml><?xml version="1.0" encoding="utf-8"?>
<sst xmlns="http://schemas.openxmlformats.org/spreadsheetml/2006/main" count="48" uniqueCount="48">
  <si>
    <t>№п/п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</si>
  <si>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</si>
  <si>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</si>
  <si>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</si>
  <si>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</si>
  <si>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</si>
  <si>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</si>
  <si>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</si>
  <si>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</si>
  <si>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</si>
  <si>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</si>
  <si>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</si>
  <si>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</si>
  <si>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r>
      <t xml:space="preserve"> Налоговый потенциал i-го городского, сельского поселения, входящего в состав района, </t>
    </r>
    <r>
      <rPr>
        <b/>
        <sz val="8"/>
        <rFont val="Times New Roman"/>
        <family val="1"/>
        <charset val="204"/>
      </rPr>
      <t>НПi,</t>
    </r>
    <r>
      <rPr>
        <sz val="8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 xml:space="preserve">         С</t>
    </r>
    <r>
      <rPr>
        <sz val="8"/>
        <rFont val="Times New Roman"/>
        <family val="1"/>
        <charset val="204"/>
      </rPr>
      <t>уммарный налоговый потенциал поселений, входящих в состав района</t>
    </r>
    <r>
      <rPr>
        <b/>
        <sz val="8"/>
        <rFont val="Times New Roman"/>
        <family val="1"/>
        <charset val="204"/>
      </rPr>
      <t>,           НП                   (тыс. рублей)</t>
    </r>
  </si>
  <si>
    <r>
      <t xml:space="preserve">Численность постоянного населения i-го городского, сельского поселения, входящего в состав района, </t>
    </r>
    <r>
      <rPr>
        <b/>
        <sz val="8"/>
        <rFont val="Times New Roman"/>
        <family val="1"/>
        <charset val="204"/>
      </rPr>
      <t>Нгп(сп)i           (чел.)</t>
    </r>
  </si>
  <si>
    <r>
      <t xml:space="preserve">Заданный критерий выравнивания расчетной бюджетной обеспеченности городских (сельских) поселений, </t>
    </r>
    <r>
      <rPr>
        <b/>
        <sz val="8"/>
        <rFont val="Times New Roman"/>
        <family val="1"/>
        <charset val="204"/>
      </rPr>
      <t>Босргп(сп)</t>
    </r>
  </si>
  <si>
    <r>
      <t xml:space="preserve">Индекс налогового потенциала i-го поселения, </t>
    </r>
    <r>
      <rPr>
        <b/>
        <sz val="8"/>
        <rFont val="Times New Roman"/>
        <family val="1"/>
        <charset val="204"/>
      </rPr>
      <t>ИНПгп(сп)i= (гр.5/гр.3)/ Босргп(сп)*1000</t>
    </r>
  </si>
  <si>
    <r>
      <t xml:space="preserve">Объем районного фонда финансовой поддержки поселений, </t>
    </r>
    <r>
      <rPr>
        <b/>
        <sz val="8"/>
        <rFont val="Times New Roman"/>
        <family val="1"/>
        <charset val="204"/>
      </rPr>
      <t>РФФПj=(гр.4-гр.4*гр.7)*  гр.3  / 1000                                            (тыс. рублей)</t>
    </r>
  </si>
  <si>
    <t>Размер дотации i-му городскому, сельскому поселению</t>
  </si>
  <si>
    <r>
      <t xml:space="preserve">за счет средств из областного бюджета                   </t>
    </r>
    <r>
      <rPr>
        <b/>
        <sz val="8"/>
        <rFont val="Times New Roman"/>
        <family val="1"/>
        <charset val="204"/>
      </rPr>
      <t xml:space="preserve">объем субвенции из ОБ*гр.8/ итог по гр.8      </t>
    </r>
  </si>
  <si>
    <r>
      <t xml:space="preserve">за счет средств районного бюджета                   </t>
    </r>
    <r>
      <rPr>
        <b/>
        <sz val="8"/>
        <rFont val="Times New Roman"/>
        <family val="1"/>
        <charset val="204"/>
      </rPr>
      <t xml:space="preserve">гр.8-гр.9               (тыс. рублей) </t>
    </r>
    <r>
      <rPr>
        <sz val="8"/>
        <rFont val="Times New Roman"/>
        <family val="1"/>
        <charset val="204"/>
      </rPr>
      <t xml:space="preserve">                </t>
    </r>
  </si>
  <si>
    <r>
      <t xml:space="preserve">Бюджетная обеспеченность по поселениям после распределения районного фонда финансовой поддержки </t>
    </r>
    <r>
      <rPr>
        <b/>
        <sz val="8"/>
        <rFont val="Times New Roman"/>
        <family val="1"/>
        <charset val="204"/>
      </rPr>
      <t>Босргп(сп)I = (гр.5 + гр.8) / гр.3 *1000</t>
    </r>
  </si>
  <si>
    <t>Наименование поселения</t>
  </si>
  <si>
    <t>Приложение №1</t>
  </si>
  <si>
    <t>к приказу департамента финансов, бюджетной</t>
  </si>
  <si>
    <t>Руководитель финансового органа</t>
  </si>
  <si>
    <t>Исполнитель (ФИО, контактный телефон)</t>
  </si>
  <si>
    <r>
      <t xml:space="preserve"> Уровень расчетной бюджетной обеспеченности i-го поселения, </t>
    </r>
    <r>
      <rPr>
        <b/>
        <sz val="8"/>
        <rFont val="Times New Roman"/>
        <family val="1"/>
        <charset val="204"/>
      </rPr>
      <t>УБОгп(сп)i= гр.6</t>
    </r>
  </si>
  <si>
    <r>
      <t xml:space="preserve">Объем средств, необходимых для доведения уровня расчетной бюджетной обеспеченности i-го поселения до заданного критерия выравнивания расчетной бюджетной обеспеченности городских (сельских) поселений, </t>
    </r>
    <r>
      <rPr>
        <b/>
        <sz val="8"/>
        <rFont val="Times New Roman"/>
        <family val="1"/>
        <charset val="204"/>
      </rPr>
      <t>Тгп(сп)i=(гр.4-гр.4*гр.7)*  гр.3  / 1000                            (тыс. рублей)</t>
    </r>
  </si>
  <si>
    <t xml:space="preserve">и налоговой политики политики </t>
  </si>
  <si>
    <t xml:space="preserve">от 07.11.2016 № 114 </t>
  </si>
  <si>
    <t>итого по сельским поселениям</t>
  </si>
  <si>
    <t>итого по городским поселениям</t>
  </si>
  <si>
    <t>всего</t>
  </si>
  <si>
    <t>Асерховское СП</t>
  </si>
  <si>
    <t>Колокшанское СП</t>
  </si>
  <si>
    <t>Копнинское СП</t>
  </si>
  <si>
    <t>Куриловское СП</t>
  </si>
  <si>
    <t>Толпуховское СП</t>
  </si>
  <si>
    <t>Черкутинское СП</t>
  </si>
  <si>
    <t>г.Собинка</t>
  </si>
  <si>
    <t>г.Лакинск</t>
  </si>
  <si>
    <t>п.Ставрово</t>
  </si>
  <si>
    <r>
      <t xml:space="preserve">Расчет распределения органами местного самоуправления </t>
    </r>
    <r>
      <rPr>
        <b/>
        <sz val="14"/>
        <rFont val="Times New Roman"/>
        <family val="1"/>
        <charset val="204"/>
      </rPr>
      <t>Собинского</t>
    </r>
    <r>
      <rPr>
        <b/>
        <sz val="11"/>
        <rFont val="Times New Roman"/>
        <family val="1"/>
        <charset val="204"/>
      </rPr>
      <t xml:space="preserve"> муниципального района Владимирской области дотаций бюджетам городских, сельских поселений за счет субвенции на реализацию полномочий органов государственной власти Владимирской области по расчету и предоставлению дотаций бюджетам городских, сельских поселений за счет средств областного бюджета</t>
    </r>
  </si>
  <si>
    <t>Березниковское СП</t>
  </si>
  <si>
    <t>Воршинское СП</t>
  </si>
  <si>
    <t>Рождественское СП</t>
  </si>
  <si>
    <t>на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</si>
</sst>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2" formatCode="0.00000"/>
    <numFmt numFmtId="189" formatCode="#,##0.0"/>
    <numFmt numFmtId="192" formatCode="#,##0.00000"/>
  </numFmts>
  <fonts count="14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BF1DE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2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/>
    <xf numFmtId="0" fontId="4" fillId="0" borderId="0" xfId="0" applyFont="1" applyAlignment="1">
      <alignment wrapText="1"/>
    </xf>
    <xf numFmtId="2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18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/>
    </xf>
    <xf numFmtId="3" fontId="1" fillId="0" borderId="0" xfId="0" applyNumberFormat="1" applyFont="1" applyBorder="1"/>
    <xf numFmtId="0" fontId="1" fillId="0" borderId="0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/>
    <xf numFmtId="49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center" vertical="center"/>
    </xf>
    <xf numFmtId="182" fontId="1" fillId="0" borderId="1" xfId="0" applyNumberFormat="1" applyFont="1" applyBorder="1" applyAlignment="1">
      <alignment horizontal="center" vertical="center"/>
    </xf>
    <xf numFmtId="192" fontId="1" fillId="0" borderId="1" xfId="0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/>
    </xf>
    <xf numFmtId="192" fontId="1" fillId="3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4" fillId="0" borderId="0" xfId="0" applyFont="1" applyFill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center" vertical="center" wrapText="1"/>
    </xf>
    <xf numFmtId="192" fontId="1" fillId="4" borderId="1" xfId="0" applyNumberFormat="1" applyFont="1" applyFill="1" applyBorder="1" applyAlignment="1">
      <alignment horizontal="center" vertical="center"/>
    </xf>
    <xf numFmtId="0" fontId="13" fillId="0" borderId="0" xfId="0" applyFont="1"/>
    <xf numFmtId="0" fontId="13" fillId="0" borderId="0" xfId="0" applyFont="1" applyFill="1"/>
    <xf numFmtId="0" fontId="11" fillId="0" borderId="0" xfId="0" applyFont="1" applyFill="1"/>
    <xf numFmtId="0" fontId="7" fillId="0" borderId="0" xfId="0" applyFont="1" applyFill="1" applyBorder="1" applyAlignment="1">
      <alignment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4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abSelected="1" zoomScaleNormal="100" workbookViewId="0">
      <selection activeCell="H36" sqref="H36"/>
    </sheetView>
  </sheetViews>
  <sheetFormatPr defaultRowHeight="12.75" x14ac:dyDescent="0.2"/>
  <cols>
    <col min="1" max="1" width="5.42578125" style="1" customWidth="1"/>
    <col min="2" max="2" width="19.85546875" style="1" customWidth="1"/>
    <col min="3" max="3" width="14.5703125" style="38" customWidth="1"/>
    <col min="4" max="4" width="13.85546875" style="1" customWidth="1"/>
    <col min="5" max="5" width="15.5703125" style="1" customWidth="1"/>
    <col min="6" max="6" width="12.42578125" style="1" customWidth="1"/>
    <col min="7" max="7" width="11.140625" style="1" customWidth="1"/>
    <col min="8" max="8" width="13.140625" style="1" customWidth="1"/>
    <col min="9" max="9" width="14.42578125" style="1" customWidth="1"/>
    <col min="10" max="10" width="10" style="1" customWidth="1"/>
    <col min="11" max="11" width="20.42578125" style="1" customWidth="1"/>
    <col min="12" max="12" width="13.85546875" style="1" customWidth="1"/>
    <col min="13" max="13" width="10.5703125" style="1" customWidth="1"/>
    <col min="14" max="14" width="9.5703125" style="1" customWidth="1"/>
    <col min="15" max="15" width="9.42578125" style="1" bestFit="1" customWidth="1"/>
    <col min="16" max="16384" width="9.140625" style="1"/>
  </cols>
  <sheetData>
    <row r="1" spans="1:15" x14ac:dyDescent="0.2">
      <c r="J1" s="1" t="s">
        <v>23</v>
      </c>
    </row>
    <row r="2" spans="1:15" x14ac:dyDescent="0.2">
      <c r="J2" s="1" t="s">
        <v>24</v>
      </c>
    </row>
    <row r="3" spans="1:15" ht="12.75" customHeight="1" x14ac:dyDescent="0.2">
      <c r="B3" s="6"/>
      <c r="C3" s="39"/>
      <c r="D3" s="6"/>
      <c r="E3" s="6"/>
      <c r="F3" s="6"/>
      <c r="G3" s="6"/>
      <c r="H3" s="6"/>
      <c r="I3" s="6"/>
      <c r="J3" s="49" t="s">
        <v>29</v>
      </c>
      <c r="K3" s="49"/>
      <c r="L3" s="49"/>
    </row>
    <row r="4" spans="1:15" ht="15.75" customHeight="1" x14ac:dyDescent="0.2">
      <c r="B4" s="6"/>
      <c r="C4" s="39"/>
      <c r="D4" s="6"/>
      <c r="E4" s="6"/>
      <c r="F4" s="6"/>
      <c r="G4" s="6"/>
      <c r="H4" s="6"/>
      <c r="I4" s="6"/>
      <c r="J4" s="49" t="s">
        <v>30</v>
      </c>
      <c r="K4" s="49"/>
      <c r="L4" s="49"/>
    </row>
    <row r="5" spans="1:15" ht="54.75" customHeight="1" x14ac:dyDescent="0.2">
      <c r="A5" s="50" t="s">
        <v>43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</row>
    <row r="6" spans="1:15" ht="18" customHeight="1" x14ac:dyDescent="0.2">
      <c r="A6" s="50" t="s">
        <v>47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</row>
    <row r="7" spans="1:15" ht="12.75" customHeight="1" x14ac:dyDescent="0.2">
      <c r="A7" s="17"/>
      <c r="B7" s="17"/>
      <c r="C7" s="40"/>
      <c r="D7" s="17"/>
      <c r="E7" s="17"/>
      <c r="F7" s="17"/>
      <c r="G7" s="17"/>
      <c r="H7" s="17"/>
      <c r="I7" s="16"/>
      <c r="J7" s="16"/>
      <c r="K7" s="17"/>
      <c r="L7" s="17"/>
    </row>
    <row r="8" spans="1:15" s="3" customFormat="1" ht="46.5" customHeight="1" x14ac:dyDescent="0.2">
      <c r="A8" s="51" t="s">
        <v>0</v>
      </c>
      <c r="B8" s="53" t="s">
        <v>22</v>
      </c>
      <c r="C8" s="55" t="s">
        <v>14</v>
      </c>
      <c r="D8" s="55" t="s">
        <v>15</v>
      </c>
      <c r="E8" s="55" t="s">
        <v>13</v>
      </c>
      <c r="F8" s="55" t="s">
        <v>16</v>
      </c>
      <c r="G8" s="55" t="s">
        <v>27</v>
      </c>
      <c r="H8" s="55" t="s">
        <v>17</v>
      </c>
      <c r="I8" s="58" t="s">
        <v>18</v>
      </c>
      <c r="J8" s="59"/>
      <c r="K8" s="55" t="s">
        <v>28</v>
      </c>
      <c r="L8" s="55" t="s">
        <v>21</v>
      </c>
      <c r="M8" s="57"/>
      <c r="N8" s="57"/>
      <c r="O8" s="10"/>
    </row>
    <row r="9" spans="1:15" s="3" customFormat="1" ht="73.7" customHeight="1" x14ac:dyDescent="0.2">
      <c r="A9" s="52"/>
      <c r="B9" s="54"/>
      <c r="C9" s="56"/>
      <c r="D9" s="56"/>
      <c r="E9" s="56"/>
      <c r="F9" s="56"/>
      <c r="G9" s="56"/>
      <c r="H9" s="56"/>
      <c r="I9" s="21" t="s">
        <v>19</v>
      </c>
      <c r="J9" s="21" t="s">
        <v>20</v>
      </c>
      <c r="K9" s="56"/>
      <c r="L9" s="56"/>
      <c r="M9" s="13"/>
      <c r="N9" s="13"/>
      <c r="O9" s="10"/>
    </row>
    <row r="10" spans="1:15" s="3" customFormat="1" ht="21.75" customHeight="1" x14ac:dyDescent="0.2">
      <c r="A10" s="25" t="s">
        <v>1</v>
      </c>
      <c r="B10" s="25" t="s">
        <v>2</v>
      </c>
      <c r="C10" s="41" t="s">
        <v>3</v>
      </c>
      <c r="D10" s="25" t="s">
        <v>4</v>
      </c>
      <c r="E10" s="25" t="s">
        <v>5</v>
      </c>
      <c r="F10" s="25" t="s">
        <v>6</v>
      </c>
      <c r="G10" s="25" t="s">
        <v>7</v>
      </c>
      <c r="H10" s="25" t="s">
        <v>8</v>
      </c>
      <c r="I10" s="25" t="s">
        <v>9</v>
      </c>
      <c r="J10" s="25" t="s">
        <v>10</v>
      </c>
      <c r="K10" s="25" t="s">
        <v>11</v>
      </c>
      <c r="L10" s="25" t="s">
        <v>12</v>
      </c>
      <c r="M10" s="11"/>
      <c r="N10" s="11"/>
      <c r="O10" s="11"/>
    </row>
    <row r="11" spans="1:15" s="4" customFormat="1" ht="18" customHeight="1" x14ac:dyDescent="0.2">
      <c r="A11" s="8">
        <v>1</v>
      </c>
      <c r="B11" s="27" t="s">
        <v>34</v>
      </c>
      <c r="C11" s="37">
        <v>1227</v>
      </c>
      <c r="D11" s="14"/>
      <c r="E11" s="14">
        <v>4172</v>
      </c>
      <c r="F11" s="32">
        <f>(E11/C11)/4879*1000</f>
        <v>0.69689751981656156</v>
      </c>
      <c r="G11" s="36">
        <f>F11</f>
        <v>0.69689751981656156</v>
      </c>
      <c r="H11" s="15">
        <f>(4879-4879*G11)*C11/1000</f>
        <v>1814.5329999999999</v>
      </c>
      <c r="I11" s="15">
        <f>22766*H11/H25</f>
        <v>1879.0342383703135</v>
      </c>
      <c r="J11" s="14">
        <v>0</v>
      </c>
      <c r="K11" s="9">
        <v>1879</v>
      </c>
      <c r="L11" s="14">
        <f>(E11+H11)/C11*1000</f>
        <v>4879</v>
      </c>
      <c r="M11" s="12"/>
      <c r="N11" s="12"/>
      <c r="O11" s="12"/>
    </row>
    <row r="12" spans="1:15" s="4" customFormat="1" ht="18" customHeight="1" x14ac:dyDescent="0.2">
      <c r="A12" s="8">
        <v>2</v>
      </c>
      <c r="B12" s="27" t="s">
        <v>44</v>
      </c>
      <c r="C12" s="37">
        <v>620</v>
      </c>
      <c r="D12" s="14"/>
      <c r="E12" s="14">
        <v>3900</v>
      </c>
      <c r="F12" s="32">
        <f t="shared" ref="F12:F19" si="0">(E12/C12)/4879*1000</f>
        <v>1.2892647224113878</v>
      </c>
      <c r="G12" s="33">
        <f t="shared" ref="G12:G23" si="1">F12</f>
        <v>1.2892647224113878</v>
      </c>
      <c r="H12" s="15"/>
      <c r="I12" s="15">
        <f>22766*H12/H25</f>
        <v>0</v>
      </c>
      <c r="J12" s="14">
        <f>H12-I12</f>
        <v>0</v>
      </c>
      <c r="K12" s="9"/>
      <c r="L12" s="14">
        <f t="shared" ref="L12:L25" si="2">(E12+H12)/C12*1000</f>
        <v>6290.322580645161</v>
      </c>
      <c r="M12" s="12"/>
      <c r="N12" s="12"/>
      <c r="O12" s="12"/>
    </row>
    <row r="13" spans="1:15" s="4" customFormat="1" ht="18" customHeight="1" x14ac:dyDescent="0.2">
      <c r="A13" s="8">
        <v>3</v>
      </c>
      <c r="B13" s="27" t="s">
        <v>45</v>
      </c>
      <c r="C13" s="37">
        <v>2532</v>
      </c>
      <c r="D13" s="14"/>
      <c r="E13" s="14">
        <v>27019</v>
      </c>
      <c r="F13" s="32">
        <f t="shared" si="0"/>
        <v>2.1871307764812089</v>
      </c>
      <c r="G13" s="33">
        <f t="shared" si="1"/>
        <v>2.1871307764812089</v>
      </c>
      <c r="H13" s="15"/>
      <c r="I13" s="15">
        <f>22766*H13/H25</f>
        <v>0</v>
      </c>
      <c r="J13" s="14">
        <f>H13-I13</f>
        <v>0</v>
      </c>
      <c r="K13" s="9"/>
      <c r="L13" s="14">
        <f t="shared" si="2"/>
        <v>10671.011058451817</v>
      </c>
      <c r="M13" s="12"/>
      <c r="N13" s="12"/>
      <c r="O13" s="12"/>
    </row>
    <row r="14" spans="1:15" s="4" customFormat="1" ht="18" customHeight="1" x14ac:dyDescent="0.2">
      <c r="A14" s="8">
        <v>4</v>
      </c>
      <c r="B14" s="27" t="s">
        <v>35</v>
      </c>
      <c r="C14" s="37">
        <v>1315</v>
      </c>
      <c r="D14" s="14"/>
      <c r="E14" s="14">
        <v>9184</v>
      </c>
      <c r="F14" s="32">
        <f t="shared" si="0"/>
        <v>1.4314471035562515</v>
      </c>
      <c r="G14" s="33">
        <f t="shared" si="1"/>
        <v>1.4314471035562515</v>
      </c>
      <c r="H14" s="15"/>
      <c r="I14" s="15">
        <f>22766*H14/H25</f>
        <v>0</v>
      </c>
      <c r="J14" s="14">
        <f>H14-I14</f>
        <v>0</v>
      </c>
      <c r="K14" s="9"/>
      <c r="L14" s="14">
        <f t="shared" si="2"/>
        <v>6984.0304182509508</v>
      </c>
      <c r="M14" s="12"/>
      <c r="N14" s="12"/>
      <c r="O14" s="12"/>
    </row>
    <row r="15" spans="1:15" s="4" customFormat="1" ht="18" customHeight="1" x14ac:dyDescent="0.2">
      <c r="A15" s="8">
        <v>5</v>
      </c>
      <c r="B15" s="28" t="s">
        <v>36</v>
      </c>
      <c r="C15" s="37">
        <v>2064</v>
      </c>
      <c r="D15" s="14"/>
      <c r="E15" s="14">
        <v>6682</v>
      </c>
      <c r="F15" s="32">
        <f t="shared" si="0"/>
        <v>0.66353824570100306</v>
      </c>
      <c r="G15" s="36">
        <f t="shared" si="1"/>
        <v>0.66353824570100306</v>
      </c>
      <c r="H15" s="15">
        <f>(4879-4879*G15)*C15/1000</f>
        <v>3388.2559999999999</v>
      </c>
      <c r="I15" s="15">
        <f>22766*H15/H25</f>
        <v>3508.698399182404</v>
      </c>
      <c r="J15" s="14">
        <v>0</v>
      </c>
      <c r="K15" s="9">
        <v>3509</v>
      </c>
      <c r="L15" s="14">
        <f t="shared" si="2"/>
        <v>4879</v>
      </c>
      <c r="M15" s="12"/>
      <c r="N15" s="12"/>
      <c r="O15" s="12"/>
    </row>
    <row r="16" spans="1:15" s="4" customFormat="1" ht="18" customHeight="1" x14ac:dyDescent="0.2">
      <c r="A16" s="8">
        <v>6</v>
      </c>
      <c r="B16" s="28" t="s">
        <v>37</v>
      </c>
      <c r="C16" s="37">
        <v>1562</v>
      </c>
      <c r="D16" s="14"/>
      <c r="E16" s="14">
        <v>12817</v>
      </c>
      <c r="F16" s="32">
        <f t="shared" si="0"/>
        <v>1.6818007300356201</v>
      </c>
      <c r="G16" s="33">
        <f t="shared" si="1"/>
        <v>1.6818007300356201</v>
      </c>
      <c r="H16" s="15"/>
      <c r="I16" s="15">
        <f>22766*H16/H25</f>
        <v>0</v>
      </c>
      <c r="J16" s="14">
        <f>H16-I16</f>
        <v>0</v>
      </c>
      <c r="K16" s="9"/>
      <c r="L16" s="14">
        <f t="shared" si="2"/>
        <v>8205.5057618437895</v>
      </c>
      <c r="M16" s="12"/>
      <c r="N16" s="12"/>
      <c r="O16" s="12"/>
    </row>
    <row r="17" spans="1:15" s="4" customFormat="1" ht="18" customHeight="1" x14ac:dyDescent="0.2">
      <c r="A17" s="8">
        <v>7</v>
      </c>
      <c r="B17" s="28" t="s">
        <v>46</v>
      </c>
      <c r="C17" s="37">
        <v>1379</v>
      </c>
      <c r="D17" s="14"/>
      <c r="E17" s="14">
        <v>2966</v>
      </c>
      <c r="F17" s="32">
        <f t="shared" si="0"/>
        <v>0.44083499439146712</v>
      </c>
      <c r="G17" s="36">
        <f t="shared" si="1"/>
        <v>0.44083499439146712</v>
      </c>
      <c r="H17" s="15">
        <f>(4879-4879*G17)*C17/1000</f>
        <v>3762.1410000000001</v>
      </c>
      <c r="I17" s="15">
        <f>22766*H17/H25</f>
        <v>3895.8738962458824</v>
      </c>
      <c r="J17" s="14">
        <v>0</v>
      </c>
      <c r="K17" s="9">
        <v>3896</v>
      </c>
      <c r="L17" s="14">
        <f t="shared" si="2"/>
        <v>4879</v>
      </c>
      <c r="M17" s="12"/>
      <c r="N17" s="12"/>
      <c r="O17" s="12"/>
    </row>
    <row r="18" spans="1:15" s="4" customFormat="1" ht="18" customHeight="1" x14ac:dyDescent="0.2">
      <c r="A18" s="8">
        <v>8</v>
      </c>
      <c r="B18" s="28" t="s">
        <v>38</v>
      </c>
      <c r="C18" s="37">
        <v>2215</v>
      </c>
      <c r="D18" s="14"/>
      <c r="E18" s="14">
        <v>5867</v>
      </c>
      <c r="F18" s="32">
        <f t="shared" si="0"/>
        <v>0.54288962185105283</v>
      </c>
      <c r="G18" s="43">
        <f t="shared" si="1"/>
        <v>0.54288962185105283</v>
      </c>
      <c r="H18" s="15">
        <f>(4879-4879*G18)*C18/1000</f>
        <v>4939.9849999999997</v>
      </c>
      <c r="I18" s="15">
        <f>22766*H18/H25</f>
        <v>5115.5867388665692</v>
      </c>
      <c r="J18" s="14">
        <v>0</v>
      </c>
      <c r="K18" s="9">
        <v>5115</v>
      </c>
      <c r="L18" s="14">
        <f t="shared" si="2"/>
        <v>4879</v>
      </c>
      <c r="M18" s="12"/>
      <c r="N18" s="12"/>
      <c r="O18" s="12"/>
    </row>
    <row r="19" spans="1:15" s="4" customFormat="1" ht="18" customHeight="1" x14ac:dyDescent="0.2">
      <c r="A19" s="8">
        <v>9</v>
      </c>
      <c r="B19" s="28" t="s">
        <v>39</v>
      </c>
      <c r="C19" s="37">
        <v>790</v>
      </c>
      <c r="D19" s="14"/>
      <c r="E19" s="14">
        <v>2749</v>
      </c>
      <c r="F19" s="32">
        <f t="shared" si="0"/>
        <v>0.71320902550584908</v>
      </c>
      <c r="G19" s="36">
        <f t="shared" si="1"/>
        <v>0.71320902550584908</v>
      </c>
      <c r="H19" s="15">
        <f>(4879-4879*G19)*C19/1000</f>
        <v>1105.4100000000005</v>
      </c>
      <c r="I19" s="15">
        <f>22766*H19/H25</f>
        <v>1144.7040298726611</v>
      </c>
      <c r="J19" s="14">
        <v>0</v>
      </c>
      <c r="K19" s="9">
        <v>1145</v>
      </c>
      <c r="L19" s="14">
        <f t="shared" si="2"/>
        <v>4879.0000000000009</v>
      </c>
      <c r="M19" s="12"/>
      <c r="N19" s="12"/>
      <c r="O19" s="12"/>
    </row>
    <row r="20" spans="1:15" s="4" customFormat="1" ht="25.5" customHeight="1" x14ac:dyDescent="0.2">
      <c r="A20" s="8"/>
      <c r="B20" s="26" t="s">
        <v>31</v>
      </c>
      <c r="C20" s="42">
        <f>SUM(C11:C19)</f>
        <v>13704</v>
      </c>
      <c r="D20" s="31">
        <v>4879</v>
      </c>
      <c r="E20" s="29">
        <f>SUM(E11:E19)</f>
        <v>75356</v>
      </c>
      <c r="F20" s="32"/>
      <c r="G20" s="15"/>
      <c r="H20" s="34">
        <f>SUM(H11:H19)</f>
        <v>15010.325000000001</v>
      </c>
      <c r="I20" s="34">
        <f>SUM(I11:I19)</f>
        <v>15543.897302537829</v>
      </c>
      <c r="J20" s="14">
        <v>0</v>
      </c>
      <c r="K20" s="29">
        <f>SUM(K11:K19)</f>
        <v>15544</v>
      </c>
      <c r="L20" s="14">
        <f>(E20+H20)/C20*1000</f>
        <v>6594.1568155283121</v>
      </c>
      <c r="M20" s="12"/>
      <c r="N20" s="12"/>
      <c r="O20" s="12"/>
    </row>
    <row r="21" spans="1:15" s="4" customFormat="1" ht="18" customHeight="1" x14ac:dyDescent="0.2">
      <c r="A21" s="8">
        <v>10</v>
      </c>
      <c r="B21" s="28" t="s">
        <v>41</v>
      </c>
      <c r="C21" s="37">
        <v>13682</v>
      </c>
      <c r="D21" s="14"/>
      <c r="E21" s="14">
        <v>65849</v>
      </c>
      <c r="F21" s="32">
        <f>(E21/C21)/4879*1000</f>
        <v>0.98643569649364937</v>
      </c>
      <c r="G21" s="43">
        <f t="shared" si="1"/>
        <v>0.98643569649364937</v>
      </c>
      <c r="H21" s="15">
        <f>(4879-4879*G21)*C21/1000</f>
        <v>905.47800000000996</v>
      </c>
      <c r="I21" s="15">
        <f>22766*H21/H25</f>
        <v>937.66504334233298</v>
      </c>
      <c r="J21" s="14">
        <v>0</v>
      </c>
      <c r="K21" s="9">
        <v>938</v>
      </c>
      <c r="L21" s="14">
        <f t="shared" si="2"/>
        <v>4879</v>
      </c>
      <c r="M21" s="12"/>
      <c r="N21" s="12"/>
      <c r="O21" s="12"/>
    </row>
    <row r="22" spans="1:15" s="4" customFormat="1" ht="18" customHeight="1" x14ac:dyDescent="0.2">
      <c r="A22" s="8">
        <v>11</v>
      </c>
      <c r="B22" s="28" t="s">
        <v>40</v>
      </c>
      <c r="C22" s="14">
        <v>16647</v>
      </c>
      <c r="D22" s="14"/>
      <c r="E22" s="14">
        <v>75152</v>
      </c>
      <c r="F22" s="32">
        <f>(E22/C22)/4879*1000</f>
        <v>0.92528121490388793</v>
      </c>
      <c r="G22" s="36">
        <f t="shared" si="1"/>
        <v>0.92528121490388793</v>
      </c>
      <c r="H22" s="15">
        <f>(4879-4879*G22)*C22/1000</f>
        <v>6068.7130000000025</v>
      </c>
      <c r="I22" s="15">
        <f>22766*H22/H25</f>
        <v>6284.4376541198344</v>
      </c>
      <c r="J22" s="14">
        <v>0</v>
      </c>
      <c r="K22" s="9">
        <v>6284</v>
      </c>
      <c r="L22" s="14">
        <f t="shared" si="2"/>
        <v>4879</v>
      </c>
      <c r="M22" s="12"/>
      <c r="N22" s="12"/>
      <c r="O22" s="12"/>
    </row>
    <row r="23" spans="1:15" s="4" customFormat="1" ht="18" customHeight="1" x14ac:dyDescent="0.2">
      <c r="A23" s="8">
        <v>12</v>
      </c>
      <c r="B23" s="28" t="s">
        <v>42</v>
      </c>
      <c r="C23" s="14">
        <v>6841</v>
      </c>
      <c r="D23" s="14"/>
      <c r="E23" s="14">
        <v>33945</v>
      </c>
      <c r="F23" s="32">
        <f>(E23/C23)/4879*1000</f>
        <v>1.0170104243793203</v>
      </c>
      <c r="G23" s="33">
        <f t="shared" si="1"/>
        <v>1.0170104243793203</v>
      </c>
      <c r="H23" s="15"/>
      <c r="I23" s="15">
        <f>22766*H23/H25</f>
        <v>0</v>
      </c>
      <c r="J23" s="14">
        <v>0</v>
      </c>
      <c r="K23" s="9">
        <v>0</v>
      </c>
      <c r="L23" s="14">
        <f t="shared" si="2"/>
        <v>4961.9938605467041</v>
      </c>
      <c r="M23" s="12"/>
      <c r="N23" s="12"/>
      <c r="O23" s="12"/>
    </row>
    <row r="24" spans="1:15" s="4" customFormat="1" ht="25.5" customHeight="1" x14ac:dyDescent="0.2">
      <c r="A24" s="8"/>
      <c r="B24" s="26" t="s">
        <v>32</v>
      </c>
      <c r="C24" s="31">
        <f>SUM(C21:C23)</f>
        <v>37170</v>
      </c>
      <c r="D24" s="31">
        <v>4879</v>
      </c>
      <c r="E24" s="30">
        <f>SUM(E21:E23)</f>
        <v>174946</v>
      </c>
      <c r="F24" s="32"/>
      <c r="G24" s="15"/>
      <c r="H24" s="35">
        <f>SUM(H21:H23)</f>
        <v>6974.1910000000125</v>
      </c>
      <c r="I24" s="35">
        <f>SUM(I21:I23)</f>
        <v>7222.1026974621673</v>
      </c>
      <c r="J24" s="14">
        <v>0</v>
      </c>
      <c r="K24" s="30">
        <f>SUM(K21:K23)</f>
        <v>7222</v>
      </c>
      <c r="L24" s="14">
        <f t="shared" si="2"/>
        <v>4894.2747107882706</v>
      </c>
      <c r="M24" s="12"/>
      <c r="N24" s="12"/>
      <c r="O24" s="12"/>
    </row>
    <row r="25" spans="1:15" ht="25.5" customHeight="1" x14ac:dyDescent="0.2">
      <c r="A25" s="24"/>
      <c r="B25" s="26" t="s">
        <v>33</v>
      </c>
      <c r="C25" s="31">
        <f>C20+C24</f>
        <v>50874</v>
      </c>
      <c r="D25" s="24"/>
      <c r="E25" s="30">
        <f>E20+E24</f>
        <v>250302</v>
      </c>
      <c r="F25" s="32"/>
      <c r="G25" s="15"/>
      <c r="H25" s="35">
        <f>H20+H24</f>
        <v>21984.516000000014</v>
      </c>
      <c r="I25" s="35">
        <f>I20+I24</f>
        <v>22765.999999999996</v>
      </c>
      <c r="J25" s="14">
        <v>0</v>
      </c>
      <c r="K25" s="30">
        <f>K20+K24</f>
        <v>22766</v>
      </c>
      <c r="L25" s="14">
        <f t="shared" si="2"/>
        <v>5352.1743130086097</v>
      </c>
      <c r="N25" s="12"/>
    </row>
    <row r="26" spans="1:15" ht="16.5" customHeight="1" x14ac:dyDescent="0.25">
      <c r="B26" s="20"/>
      <c r="C26" s="47"/>
      <c r="D26" s="22"/>
      <c r="E26" s="2"/>
      <c r="F26" s="2"/>
      <c r="G26" s="2"/>
      <c r="H26" s="18"/>
      <c r="I26" s="18"/>
      <c r="J26" s="18"/>
      <c r="K26" s="2"/>
      <c r="L26" s="5"/>
    </row>
    <row r="27" spans="1:15" ht="47.25" hidden="1" x14ac:dyDescent="0.25">
      <c r="B27" s="22" t="s">
        <v>25</v>
      </c>
      <c r="H27" s="18"/>
      <c r="I27" s="18"/>
      <c r="J27" s="18"/>
    </row>
    <row r="28" spans="1:15" hidden="1" x14ac:dyDescent="0.2">
      <c r="G28" s="7"/>
      <c r="H28" s="18"/>
      <c r="I28" s="18"/>
      <c r="J28" s="18"/>
    </row>
    <row r="29" spans="1:15" hidden="1" x14ac:dyDescent="0.2">
      <c r="B29" s="23" t="s">
        <v>26</v>
      </c>
      <c r="H29" s="19"/>
      <c r="I29" s="20"/>
      <c r="J29" s="20"/>
    </row>
    <row r="30" spans="1:15" hidden="1" x14ac:dyDescent="0.2">
      <c r="H30" s="19"/>
      <c r="I30" s="20"/>
      <c r="J30" s="20"/>
    </row>
    <row r="31" spans="1:15" ht="15.75" x14ac:dyDescent="0.25">
      <c r="B31" s="48"/>
      <c r="C31" s="48"/>
      <c r="D31" s="22"/>
      <c r="E31" s="22"/>
      <c r="F31" s="2"/>
      <c r="G31" s="2"/>
      <c r="H31" s="2"/>
      <c r="I31" s="18"/>
      <c r="J31" s="18"/>
      <c r="K31" s="18"/>
      <c r="L31" s="2"/>
    </row>
    <row r="32" spans="1:15" ht="15" x14ac:dyDescent="0.25">
      <c r="C32" s="44"/>
      <c r="D32" s="45"/>
      <c r="E32" s="44"/>
      <c r="F32" s="44"/>
      <c r="G32" s="44"/>
      <c r="H32" s="44"/>
      <c r="I32" s="46"/>
      <c r="J32" s="44"/>
      <c r="K32" s="44"/>
      <c r="L32" s="44"/>
    </row>
    <row r="33" spans="3:12" ht="15" x14ac:dyDescent="0.25">
      <c r="C33" s="44"/>
      <c r="D33" s="45"/>
      <c r="E33" s="44"/>
      <c r="F33" s="44"/>
      <c r="G33" s="44"/>
      <c r="H33" s="44"/>
      <c r="I33" s="46"/>
      <c r="J33" s="44"/>
      <c r="K33" s="44"/>
      <c r="L33" s="44"/>
    </row>
    <row r="34" spans="3:12" ht="15" x14ac:dyDescent="0.25">
      <c r="C34" s="44"/>
      <c r="D34" s="45"/>
      <c r="E34" s="44"/>
      <c r="F34" s="44"/>
      <c r="G34" s="44"/>
      <c r="H34" s="44"/>
      <c r="I34" s="46"/>
      <c r="J34" s="44"/>
      <c r="K34" s="44"/>
      <c r="L34" s="44"/>
    </row>
    <row r="35" spans="3:12" x14ac:dyDescent="0.2">
      <c r="H35" s="20"/>
      <c r="I35" s="20"/>
      <c r="J35" s="20"/>
    </row>
    <row r="36" spans="3:12" x14ac:dyDescent="0.2">
      <c r="H36" s="20"/>
      <c r="I36" s="20"/>
      <c r="J36" s="20"/>
    </row>
    <row r="37" spans="3:12" x14ac:dyDescent="0.2">
      <c r="H37" s="20"/>
      <c r="I37" s="20"/>
      <c r="J37" s="20"/>
    </row>
    <row r="38" spans="3:12" x14ac:dyDescent="0.2">
      <c r="H38" s="20"/>
      <c r="I38" s="20"/>
      <c r="J38" s="20"/>
    </row>
    <row r="39" spans="3:12" x14ac:dyDescent="0.2">
      <c r="H39" s="20"/>
      <c r="I39" s="20"/>
      <c r="J39" s="20"/>
    </row>
    <row r="40" spans="3:12" x14ac:dyDescent="0.2">
      <c r="H40" s="20"/>
      <c r="I40" s="20"/>
      <c r="J40" s="20"/>
    </row>
    <row r="41" spans="3:12" x14ac:dyDescent="0.2">
      <c r="H41" s="20"/>
      <c r="I41" s="20"/>
      <c r="J41" s="20"/>
    </row>
  </sheetData>
  <mergeCells count="17">
    <mergeCell ref="M8:N8"/>
    <mergeCell ref="F8:F9"/>
    <mergeCell ref="G8:G9"/>
    <mergeCell ref="H8:H9"/>
    <mergeCell ref="I8:J8"/>
    <mergeCell ref="K8:K9"/>
    <mergeCell ref="L8:L9"/>
    <mergeCell ref="B31:C31"/>
    <mergeCell ref="J3:L3"/>
    <mergeCell ref="J4:L4"/>
    <mergeCell ref="A5:L5"/>
    <mergeCell ref="A6:L6"/>
    <mergeCell ref="A8:A9"/>
    <mergeCell ref="B8:B9"/>
    <mergeCell ref="C8:C9"/>
    <mergeCell ref="D8:D9"/>
    <mergeCell ref="E8:E9"/>
  </mergeCells>
  <pageMargins left="0" right="0" top="0.35433070866141736" bottom="0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финпомощи</vt:lpstr>
      <vt:lpstr>'Расчет финпомощи'!Область_печати</vt:lpstr>
    </vt:vector>
  </TitlesOfParts>
  <Company>Администрация Муромского района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Safonova</dc:creator>
  <cp:lastModifiedBy>RePack by Diakov</cp:lastModifiedBy>
  <cp:lastPrinted>2022-11-08T12:52:33Z</cp:lastPrinted>
  <dcterms:created xsi:type="dcterms:W3CDTF">2008-09-15T12:10:59Z</dcterms:created>
  <dcterms:modified xsi:type="dcterms:W3CDTF">2026-04-03T11:20:09Z</dcterms:modified>
</cp:coreProperties>
</file>